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45" yWindow="210" windowWidth="20115" windowHeight="4320"/>
  </bookViews>
  <sheets>
    <sheet name="Munka1" sheetId="1" r:id="rId1"/>
  </sheets>
  <definedNames>
    <definedName name="_xlnm._FilterDatabase" localSheetId="0" hidden="1">Munka1!$A$5:$P$101</definedName>
  </definedNames>
  <calcPr calcId="145621"/>
</workbook>
</file>

<file path=xl/calcChain.xml><?xml version="1.0" encoding="utf-8"?>
<calcChain xmlns="http://schemas.openxmlformats.org/spreadsheetml/2006/main">
  <c r="I90" i="1" l="1"/>
  <c r="I89" i="1" l="1"/>
  <c r="I13" i="1"/>
  <c r="J30" i="1" l="1"/>
  <c r="I30" i="1"/>
  <c r="G95" i="1"/>
  <c r="I34" i="1"/>
  <c r="J33" i="1"/>
  <c r="J32" i="1"/>
  <c r="J31" i="1"/>
  <c r="J29" i="1"/>
  <c r="I29" i="1"/>
  <c r="I26" i="1"/>
  <c r="I24" i="1"/>
  <c r="I25" i="1"/>
  <c r="J64" i="1"/>
  <c r="J65" i="1"/>
  <c r="J63" i="1"/>
  <c r="J57" i="1"/>
  <c r="J56" i="1"/>
  <c r="J50" i="1"/>
  <c r="J51" i="1"/>
  <c r="J52" i="1"/>
  <c r="J53" i="1"/>
  <c r="J54" i="1"/>
  <c r="J55" i="1"/>
  <c r="J49" i="1"/>
  <c r="J41" i="1"/>
  <c r="J42" i="1"/>
  <c r="J43" i="1"/>
  <c r="J44" i="1"/>
  <c r="J45" i="1"/>
  <c r="J46" i="1"/>
  <c r="J40" i="1"/>
  <c r="K28" i="1"/>
  <c r="K27" i="1"/>
  <c r="J25" i="1"/>
  <c r="J24" i="1"/>
  <c r="J14" i="1"/>
  <c r="J15" i="1"/>
  <c r="J16" i="1"/>
  <c r="J17" i="1"/>
  <c r="J18" i="1"/>
  <c r="J13" i="1"/>
  <c r="J26" i="1" l="1"/>
  <c r="K26" i="1" s="1"/>
  <c r="K34" i="1"/>
  <c r="J34" i="1"/>
  <c r="C99" i="1"/>
  <c r="J93" i="1"/>
  <c r="K100" i="1" l="1"/>
  <c r="J100" i="1"/>
  <c r="I96" i="1"/>
  <c r="G94" i="1"/>
  <c r="H96" i="1" l="1"/>
  <c r="C101" i="1"/>
</calcChain>
</file>

<file path=xl/sharedStrings.xml><?xml version="1.0" encoding="utf-8"?>
<sst xmlns="http://schemas.openxmlformats.org/spreadsheetml/2006/main" count="321" uniqueCount="281">
  <si>
    <t>SZÁLLÍTÓ MEGNEVEZÉSE</t>
  </si>
  <si>
    <t>SZÁMLA SZÁMA</t>
  </si>
  <si>
    <t>TELJESÍTÉS IDEJE</t>
  </si>
  <si>
    <t>SZÁMLA ÖSSZEGE</t>
  </si>
  <si>
    <t>Tám. Intenz.</t>
  </si>
  <si>
    <t>PROJECT &amp; ADVISING BT</t>
  </si>
  <si>
    <t>AJ7S-D 830325</t>
  </si>
  <si>
    <t>T-CONT KFT</t>
  </si>
  <si>
    <t>2011/000348</t>
  </si>
  <si>
    <t>COMTECH  96 KFT</t>
  </si>
  <si>
    <t>2827/2011</t>
  </si>
  <si>
    <t>AJ7S-D 830328</t>
  </si>
  <si>
    <t>AJ7S-D 830329</t>
  </si>
  <si>
    <t>CSÁSZÁR AUTÓSZERVÍZ KFT</t>
  </si>
  <si>
    <t>HU11/00688/1/01</t>
  </si>
  <si>
    <t>EURONICS VÖRÖSKŐ KFT</t>
  </si>
  <si>
    <t>S11091-06473</t>
  </si>
  <si>
    <t>GOMBOS LÁSZLÓ</t>
  </si>
  <si>
    <t>AC7EV373866</t>
  </si>
  <si>
    <t>EZÜST JUHAR 96 BT</t>
  </si>
  <si>
    <t>SZ2012/300006</t>
  </si>
  <si>
    <t>BALATON KÉPZŐKÖZPONT</t>
  </si>
  <si>
    <t>F-2012/0000014</t>
  </si>
  <si>
    <t>MAGYAR TURIZMUS ZRT</t>
  </si>
  <si>
    <t>2012-BVUT/000291</t>
  </si>
  <si>
    <t>2012-BVUT/000561</t>
  </si>
  <si>
    <t>SZ/2012/2300042</t>
  </si>
  <si>
    <t>MÉDIASZOLGÁLTATÁS -TÁMOGATÓ</t>
  </si>
  <si>
    <t>A-2012/02676</t>
  </si>
  <si>
    <t>MIMÉZIS KER .ÉS SZOLG.KFT</t>
  </si>
  <si>
    <t>2012/MIM-0118</t>
  </si>
  <si>
    <t>A-2012/03203</t>
  </si>
  <si>
    <t>SRAFF KFT</t>
  </si>
  <si>
    <t>IE9SA0578213</t>
  </si>
  <si>
    <t>KÖZBESZERZÉSI HATÓSÁG</t>
  </si>
  <si>
    <t>HE1102/04187</t>
  </si>
  <si>
    <t>2012/MIM-0166</t>
  </si>
  <si>
    <t>HÉVIZI TURISZTIKAI NP KFT</t>
  </si>
  <si>
    <t>2012/00310</t>
  </si>
  <si>
    <t>2012/00311</t>
  </si>
  <si>
    <t>GÁL DEZSŐ VÁLL./B&amp;D KFT</t>
  </si>
  <si>
    <t>OQ0SA2859488</t>
  </si>
  <si>
    <t>F-2012/0000045</t>
  </si>
  <si>
    <t>SZ/2012/300098</t>
  </si>
  <si>
    <t>2012-BVUT/001337</t>
  </si>
  <si>
    <t>CELODIN ZALAI ALAPÍTVÁNY</t>
  </si>
  <si>
    <t>AM8SB8858271</t>
  </si>
  <si>
    <t>SZ/2012/300131</t>
  </si>
  <si>
    <t>KATEDRA NYELVISKOLA</t>
  </si>
  <si>
    <t>331/20120142</t>
  </si>
  <si>
    <t>A-2012/09533</t>
  </si>
  <si>
    <t>FESTETICS GY.MŰV.KP.</t>
  </si>
  <si>
    <t>KBV/2012/883</t>
  </si>
  <si>
    <t>331/20120165</t>
  </si>
  <si>
    <t>A-2012/10144</t>
  </si>
  <si>
    <t>331/20130004</t>
  </si>
  <si>
    <t>2013-BVUT/000065</t>
  </si>
  <si>
    <t>2013-BVUT/000367</t>
  </si>
  <si>
    <t>IN133/2013</t>
  </si>
  <si>
    <t>2013-BVUT/000645</t>
  </si>
  <si>
    <t>2013-BVUT/000520</t>
  </si>
  <si>
    <t>331/20130073</t>
  </si>
  <si>
    <t>FRIENDL-TRAVEL KFT</t>
  </si>
  <si>
    <t>WH1SA1655004</t>
  </si>
  <si>
    <t>ARKER-INVEST KFT</t>
  </si>
  <si>
    <t>INV000006/2013</t>
  </si>
  <si>
    <t>INV000007/2013</t>
  </si>
  <si>
    <t>MTM-sBS</t>
  </si>
  <si>
    <t>Sárkány Informatikai ZRT</t>
  </si>
  <si>
    <t>GPS CITY GUIDE KFT</t>
  </si>
  <si>
    <t>000073/2013</t>
  </si>
  <si>
    <t>ADS REKLÁM KFT</t>
  </si>
  <si>
    <t>00284/2013</t>
  </si>
  <si>
    <t>2013-BVUT/001362</t>
  </si>
  <si>
    <t>INV000033/2013</t>
  </si>
  <si>
    <t>2013-BVUT/001507</t>
  </si>
  <si>
    <t>www.MOBILDISPLAY KFT</t>
  </si>
  <si>
    <t>000065/213</t>
  </si>
  <si>
    <t>VAS 15 BT</t>
  </si>
  <si>
    <t>LJ9SA0032385</t>
  </si>
  <si>
    <t>WHY NOT ?!GROUP KFT</t>
  </si>
  <si>
    <t>13/0162</t>
  </si>
  <si>
    <t>2013-BVUT/001492</t>
  </si>
  <si>
    <t>LJ9SA0032387</t>
  </si>
  <si>
    <t>SSI SCHAEFER INTERN.KFT</t>
  </si>
  <si>
    <t>INTREN INF.T.KFT</t>
  </si>
  <si>
    <t>IN715/2013</t>
  </si>
  <si>
    <t>ZALATHERMAL UTAZÁSI IRODA</t>
  </si>
  <si>
    <t>BI2SA4416701</t>
  </si>
  <si>
    <t>MUSICA ANTIQUA E.B.KÖRE</t>
  </si>
  <si>
    <t>BI2SA2317856</t>
  </si>
  <si>
    <t>HÉVÍZ TV NP KFT</t>
  </si>
  <si>
    <t>BI2SA2317520</t>
  </si>
  <si>
    <t>LJ9SA0032388</t>
  </si>
  <si>
    <t>BI2SA4416707</t>
  </si>
  <si>
    <t>Hévízi Turisztikai Nonprofit Kft.</t>
  </si>
  <si>
    <t>2013/00435</t>
  </si>
  <si>
    <t>IKEA Lakberendezési Kft.</t>
  </si>
  <si>
    <t>686000027/2055/00027</t>
  </si>
  <si>
    <t>BI2SA2317861</t>
  </si>
  <si>
    <t>KBV/2013/255</t>
  </si>
  <si>
    <t>2013/00350</t>
  </si>
  <si>
    <t>MTVA</t>
  </si>
  <si>
    <t>A-2013/10491</t>
  </si>
  <si>
    <t>2013/00351</t>
  </si>
  <si>
    <t>2013/00478</t>
  </si>
  <si>
    <t>Mega-sol Kft</t>
  </si>
  <si>
    <t>TM1SA0237325</t>
  </si>
  <si>
    <t>Szasza Tours Bt</t>
  </si>
  <si>
    <t>BI2SA4601618</t>
  </si>
  <si>
    <t>Szávai Zsolt</t>
  </si>
  <si>
    <t>WH1SA2442736</t>
  </si>
  <si>
    <t>Nyugat Balatoni Tur.Ir.Np.Kft</t>
  </si>
  <si>
    <t>WB-00252/2013</t>
  </si>
  <si>
    <t>Stázsai Zoltán</t>
  </si>
  <si>
    <t>AJ7S-L736859</t>
  </si>
  <si>
    <t>Fősor</t>
  </si>
  <si>
    <t>Projekt</t>
  </si>
  <si>
    <t>Projekt előkészítés</t>
  </si>
  <si>
    <t>TDM Szervezet Fejlesztési Program</t>
  </si>
  <si>
    <t>Könyvvizsgálat</t>
  </si>
  <si>
    <t>Képzési költségek</t>
  </si>
  <si>
    <t>Nyelvi képzések</t>
  </si>
  <si>
    <t>Vendégelégedettségi kutatás</t>
  </si>
  <si>
    <t>Eszközbeszerzés</t>
  </si>
  <si>
    <t>Kültéri display</t>
  </si>
  <si>
    <t>Hévíz kártya technikai háttere</t>
  </si>
  <si>
    <t>Legendák ösvényén térplasztikák</t>
  </si>
  <si>
    <t>Irodatechnika</t>
  </si>
  <si>
    <t>Braille térkép terepasztal</t>
  </si>
  <si>
    <t>Haszongépjármű</t>
  </si>
  <si>
    <t>Immateriális javak</t>
  </si>
  <si>
    <t>Helyi kutatási jelentés</t>
  </si>
  <si>
    <t>Helyi termék tanulmány</t>
  </si>
  <si>
    <t>Best practise tanulmány</t>
  </si>
  <si>
    <t>TDM szervezt átvilágítás</t>
  </si>
  <si>
    <t>Legendák ösvényén</t>
  </si>
  <si>
    <t>Okostelefon információs alkalmazásfejlesztés</t>
  </si>
  <si>
    <t>Irodai szoftverek</t>
  </si>
  <si>
    <t>Bértámogatás</t>
  </si>
  <si>
    <t>Szolgáltatások</t>
  </si>
  <si>
    <t>Garantált program: helyi termék</t>
  </si>
  <si>
    <t>Belső study tour</t>
  </si>
  <si>
    <t>Belföldi study tour</t>
  </si>
  <si>
    <t>Üzleti marketing tevékenység</t>
  </si>
  <si>
    <t>google adwords kampány</t>
  </si>
  <si>
    <t>MT Zrt. Kampányok</t>
  </si>
  <si>
    <t>TV kampány</t>
  </si>
  <si>
    <t>Prospektus, kiadvány</t>
  </si>
  <si>
    <t>Projekt menedzsment</t>
  </si>
  <si>
    <t xml:space="preserve">Nyilvánosság </t>
  </si>
  <si>
    <t>Kötelező nyilvánosság</t>
  </si>
  <si>
    <t>Ügyfélszolgálati tréningek</t>
  </si>
  <si>
    <t>Rendezvény sátor és mobil színpad</t>
  </si>
  <si>
    <t>Plazma TV</t>
  </si>
  <si>
    <t>3D gömbpanoráma és kisfilm</t>
  </si>
  <si>
    <t>Szerződés szerinti keretösszeg</t>
  </si>
  <si>
    <t>Boldog békeidők 2012 és 2013</t>
  </si>
  <si>
    <t>Rendezvények összesen 82 alk.</t>
  </si>
  <si>
    <t>Utazás kiállítás 2012 és 2013</t>
  </si>
  <si>
    <t>Projekt menedzser és asszisztens bér + járulék</t>
  </si>
  <si>
    <t>Új alkalmazott és helyettesítője bér + járulék</t>
  </si>
  <si>
    <t>78.5%</t>
  </si>
  <si>
    <t>Fel nem használt összeg:</t>
  </si>
  <si>
    <t>Önerő:</t>
  </si>
  <si>
    <t>Teljes pályázati összeg (terv):</t>
  </si>
  <si>
    <t>Teljes elszámolható összeg (terv):</t>
  </si>
  <si>
    <t>Támogatott összeg (tény):</t>
  </si>
  <si>
    <t>KBV/2013/280</t>
  </si>
  <si>
    <t>Terv szerinti önerő:</t>
  </si>
  <si>
    <t>Átutalt előleg:</t>
  </si>
  <si>
    <t>Átutalt támogatás:</t>
  </si>
  <si>
    <t>Összes eddig utalt támogatás:</t>
  </si>
  <si>
    <t>Zsolapex Bt.</t>
  </si>
  <si>
    <t>M931/2013</t>
  </si>
  <si>
    <t>Happy Pack Ker. Kft.</t>
  </si>
  <si>
    <t>13-00/00320</t>
  </si>
  <si>
    <t>TC1096/2013</t>
  </si>
  <si>
    <t>Il Caffe Kft.</t>
  </si>
  <si>
    <t>2013/00153</t>
  </si>
  <si>
    <t>TC Informatika</t>
  </si>
  <si>
    <t>Új Színpad Kulturális Egyesület</t>
  </si>
  <si>
    <t>WH1SA3194003</t>
  </si>
  <si>
    <t>Confhotel Developement Kft.</t>
  </si>
  <si>
    <t>521/2013</t>
  </si>
  <si>
    <t>Pályázati önerő</t>
  </si>
  <si>
    <t>Hozzátett önerő</t>
  </si>
  <si>
    <t>Kifizetett összeg teljes (tény):</t>
  </si>
  <si>
    <t>Kifizetett összeg (tény): (mínusz hozzátett önerő: 5 884 500 Ft - sátor, közbeszerzés és autó költség)</t>
  </si>
  <si>
    <t>Főkönyvi száma</t>
  </si>
  <si>
    <t>Könyvelési szám</t>
  </si>
  <si>
    <t>Humpok József EV</t>
  </si>
  <si>
    <t>HJ000192/2013</t>
  </si>
  <si>
    <t>B10325</t>
  </si>
  <si>
    <t>B10311</t>
  </si>
  <si>
    <t>Q10256</t>
  </si>
  <si>
    <t>B30125</t>
  </si>
  <si>
    <t>B30348</t>
  </si>
  <si>
    <t>B30346</t>
  </si>
  <si>
    <t>B30350</t>
  </si>
  <si>
    <t>B30355</t>
  </si>
  <si>
    <t>B20218</t>
  </si>
  <si>
    <t>B20125</t>
  </si>
  <si>
    <t>B20170</t>
  </si>
  <si>
    <t>B20196</t>
  </si>
  <si>
    <t>B30001</t>
  </si>
  <si>
    <t>B30054</t>
  </si>
  <si>
    <t>B10319</t>
  </si>
  <si>
    <t>B30243</t>
  </si>
  <si>
    <t>B30252</t>
  </si>
  <si>
    <t>B30265</t>
  </si>
  <si>
    <t>Q30148</t>
  </si>
  <si>
    <t>B30354</t>
  </si>
  <si>
    <t>B30349</t>
  </si>
  <si>
    <t>B20222</t>
  </si>
  <si>
    <t>B20087</t>
  </si>
  <si>
    <t>B20220</t>
  </si>
  <si>
    <t>Q10258</t>
  </si>
  <si>
    <t>B10317</t>
  </si>
  <si>
    <t>B30244</t>
  </si>
  <si>
    <t>B30262</t>
  </si>
  <si>
    <t>B30313</t>
  </si>
  <si>
    <t>B30323</t>
  </si>
  <si>
    <t>B20122</t>
  </si>
  <si>
    <t>B10321</t>
  </si>
  <si>
    <t>B20123</t>
  </si>
  <si>
    <t>B30317</t>
  </si>
  <si>
    <t>B30322</t>
  </si>
  <si>
    <t>B30320</t>
  </si>
  <si>
    <t>B30276</t>
  </si>
  <si>
    <t>B30321</t>
  </si>
  <si>
    <t>B30345</t>
  </si>
  <si>
    <t>B30347</t>
  </si>
  <si>
    <t>B30340</t>
  </si>
  <si>
    <t>B30109</t>
  </si>
  <si>
    <t>B30072</t>
  </si>
  <si>
    <t>B30073</t>
  </si>
  <si>
    <t>B30237</t>
  </si>
  <si>
    <t>B30338</t>
  </si>
  <si>
    <t>B30343</t>
  </si>
  <si>
    <t>B30336</t>
  </si>
  <si>
    <t>B30281</t>
  </si>
  <si>
    <t>B20076</t>
  </si>
  <si>
    <t>B20109</t>
  </si>
  <si>
    <t>B20195</t>
  </si>
  <si>
    <t>B30342</t>
  </si>
  <si>
    <t>B30319</t>
  </si>
  <si>
    <t>B20216</t>
  </si>
  <si>
    <t>B30061</t>
  </si>
  <si>
    <t>B30268</t>
  </si>
  <si>
    <t>B30318</t>
  </si>
  <si>
    <t>B30337</t>
  </si>
  <si>
    <t>B20002</t>
  </si>
  <si>
    <t>B20048</t>
  </si>
  <si>
    <t>B20128</t>
  </si>
  <si>
    <t>B20162</t>
  </si>
  <si>
    <t>B30026</t>
  </si>
  <si>
    <t>529012/   5242</t>
  </si>
  <si>
    <t>B30266</t>
  </si>
  <si>
    <t>522/         529012</t>
  </si>
  <si>
    <t>B20024</t>
  </si>
  <si>
    <t>B30352</t>
  </si>
  <si>
    <t>B30212</t>
  </si>
  <si>
    <t>B30104</t>
  </si>
  <si>
    <t>B20152</t>
  </si>
  <si>
    <t>B30106</t>
  </si>
  <si>
    <t>B30046</t>
  </si>
  <si>
    <t>B30126</t>
  </si>
  <si>
    <t>B30241</t>
  </si>
  <si>
    <t>B30257</t>
  </si>
  <si>
    <t>B20070</t>
  </si>
  <si>
    <t>B20083</t>
  </si>
  <si>
    <t>B20180</t>
  </si>
  <si>
    <t>B20206</t>
  </si>
  <si>
    <t>B30083</t>
  </si>
  <si>
    <t>B30324</t>
  </si>
  <si>
    <t>B10307</t>
  </si>
  <si>
    <t>35202/1612</t>
  </si>
  <si>
    <t>zu11000924</t>
  </si>
  <si>
    <t>Támogatott összeg</t>
  </si>
  <si>
    <t>A Hévíz TDM Egyesület NYDOP-2.3.1/B-11-2011-0006 számú TDM együttműködések további erősítése Hévízen az "élet forrásánál" című pályázatának megvalósulásának összefoglaló táblázata.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</si>
</sst>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FF0000"/>
      <name val="Arial Narrow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23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0" fillId="0" borderId="0" xfId="0" applyFont="1" applyBorder="1"/>
    <xf numFmtId="0" fontId="3" fillId="0" borderId="3" xfId="0" applyFont="1" applyFill="1" applyBorder="1" applyAlignment="1">
      <alignment horizontal="left" vertical="center" wrapText="1"/>
    </xf>
    <xf numFmtId="0" fontId="2" fillId="0" borderId="0" xfId="0" applyFont="1"/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/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3" fillId="0" borderId="17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0" fillId="0" borderId="17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3" fontId="0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wrapText="1"/>
    </xf>
    <xf numFmtId="3" fontId="0" fillId="0" borderId="8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0" fontId="0" fillId="0" borderId="22" xfId="0" applyFont="1" applyBorder="1" applyAlignment="1">
      <alignment horizontal="center" vertical="center"/>
    </xf>
    <xf numFmtId="3" fontId="0" fillId="0" borderId="23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/>
    </xf>
    <xf numFmtId="9" fontId="7" fillId="0" borderId="1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3" fontId="5" fillId="3" borderId="23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3" fontId="7" fillId="0" borderId="0" xfId="0" applyNumberFormat="1" applyFont="1"/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center"/>
    </xf>
    <xf numFmtId="3" fontId="7" fillId="0" borderId="8" xfId="0" applyNumberFormat="1" applyFont="1" applyBorder="1" applyAlignment="1">
      <alignment horizontal="center" vertical="center"/>
    </xf>
    <xf numFmtId="3" fontId="7" fillId="0" borderId="22" xfId="0" applyNumberFormat="1" applyFont="1" applyBorder="1" applyAlignment="1">
      <alignment horizontal="center" vertical="center"/>
    </xf>
    <xf numFmtId="3" fontId="7" fillId="0" borderId="8" xfId="0" applyNumberFormat="1" applyFont="1" applyBorder="1"/>
    <xf numFmtId="0" fontId="0" fillId="0" borderId="20" xfId="0" applyBorder="1" applyAlignment="1">
      <alignment horizontal="center" vertical="center" wrapText="1"/>
    </xf>
    <xf numFmtId="3" fontId="0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3" fontId="0" fillId="0" borderId="5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3" fontId="0" fillId="0" borderId="17" xfId="0" applyNumberFormat="1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14" fontId="3" fillId="0" borderId="36" xfId="0" applyNumberFormat="1" applyFont="1" applyFill="1" applyBorder="1" applyAlignment="1">
      <alignment horizontal="left" vertical="center"/>
    </xf>
    <xf numFmtId="14" fontId="3" fillId="0" borderId="37" xfId="0" applyNumberFormat="1" applyFont="1" applyFill="1" applyBorder="1" applyAlignment="1">
      <alignment horizontal="left" vertical="center"/>
    </xf>
    <xf numFmtId="14" fontId="0" fillId="0" borderId="38" xfId="0" applyNumberFormat="1" applyFont="1" applyBorder="1" applyAlignment="1">
      <alignment horizontal="left" vertical="center"/>
    </xf>
    <xf numFmtId="14" fontId="0" fillId="0" borderId="39" xfId="0" applyNumberFormat="1" applyFont="1" applyBorder="1" applyAlignment="1">
      <alignment horizontal="left" vertical="center"/>
    </xf>
    <xf numFmtId="14" fontId="3" fillId="0" borderId="36" xfId="0" applyNumberFormat="1" applyFont="1" applyBorder="1" applyAlignment="1">
      <alignment horizontal="left" vertical="center"/>
    </xf>
    <xf numFmtId="14" fontId="0" fillId="0" borderId="37" xfId="0" applyNumberFormat="1" applyFont="1" applyBorder="1" applyAlignment="1">
      <alignment horizontal="left" vertical="center"/>
    </xf>
    <xf numFmtId="14" fontId="0" fillId="0" borderId="38" xfId="0" applyNumberFormat="1" applyFont="1" applyFill="1" applyBorder="1" applyAlignment="1">
      <alignment horizontal="left" vertical="center"/>
    </xf>
    <xf numFmtId="14" fontId="3" fillId="0" borderId="39" xfId="0" applyNumberFormat="1" applyFont="1" applyBorder="1" applyAlignment="1">
      <alignment horizontal="left" vertical="center"/>
    </xf>
    <xf numFmtId="14" fontId="3" fillId="0" borderId="38" xfId="0" applyNumberFormat="1" applyFont="1" applyFill="1" applyBorder="1" applyAlignment="1">
      <alignment horizontal="left" vertical="center"/>
    </xf>
    <xf numFmtId="14" fontId="3" fillId="0" borderId="39" xfId="0" applyNumberFormat="1" applyFont="1" applyFill="1" applyBorder="1" applyAlignment="1">
      <alignment horizontal="left" vertical="center"/>
    </xf>
    <xf numFmtId="14" fontId="3" fillId="0" borderId="38" xfId="0" applyNumberFormat="1" applyFont="1" applyBorder="1" applyAlignment="1">
      <alignment horizontal="left" vertical="center"/>
    </xf>
    <xf numFmtId="14" fontId="0" fillId="0" borderId="39" xfId="0" applyNumberFormat="1" applyFont="1" applyFill="1" applyBorder="1" applyAlignment="1">
      <alignment horizontal="left" vertical="center"/>
    </xf>
    <xf numFmtId="14" fontId="3" fillId="0" borderId="21" xfId="0" applyNumberFormat="1" applyFont="1" applyFill="1" applyBorder="1" applyAlignment="1">
      <alignment horizontal="left" vertical="center"/>
    </xf>
    <xf numFmtId="0" fontId="1" fillId="0" borderId="40" xfId="0" applyFont="1" applyFill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3" fontId="3" fillId="0" borderId="42" xfId="0" applyNumberFormat="1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3" fontId="3" fillId="0" borderId="43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3" fontId="7" fillId="6" borderId="1" xfId="0" applyNumberFormat="1" applyFont="1" applyFill="1" applyBorder="1" applyAlignment="1">
      <alignment horizontal="center" vertical="center"/>
    </xf>
    <xf numFmtId="3" fontId="3" fillId="6" borderId="2" xfId="0" applyNumberFormat="1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3" fontId="7" fillId="6" borderId="26" xfId="0" applyNumberFormat="1" applyFont="1" applyFill="1" applyBorder="1" applyAlignment="1">
      <alignment horizontal="center" vertical="center"/>
    </xf>
    <xf numFmtId="3" fontId="7" fillId="6" borderId="27" xfId="0" applyNumberFormat="1" applyFont="1" applyFill="1" applyBorder="1" applyAlignment="1">
      <alignment horizontal="center" vertical="center"/>
    </xf>
    <xf numFmtId="3" fontId="7" fillId="6" borderId="28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3" fontId="3" fillId="6" borderId="26" xfId="0" applyNumberFormat="1" applyFont="1" applyFill="1" applyBorder="1" applyAlignment="1">
      <alignment horizontal="center" vertical="center"/>
    </xf>
    <xf numFmtId="3" fontId="3" fillId="6" borderId="27" xfId="0" applyNumberFormat="1" applyFont="1" applyFill="1" applyBorder="1" applyAlignment="1">
      <alignment horizontal="center" vertical="center"/>
    </xf>
    <xf numFmtId="3" fontId="1" fillId="6" borderId="28" xfId="0" applyNumberFormat="1" applyFont="1" applyFill="1" applyBorder="1" applyAlignment="1">
      <alignment horizontal="center" vertical="center"/>
    </xf>
    <xf numFmtId="3" fontId="3" fillId="6" borderId="28" xfId="0" applyNumberFormat="1" applyFont="1" applyFill="1" applyBorder="1" applyAlignment="1">
      <alignment horizontal="center" vertical="center"/>
    </xf>
    <xf numFmtId="3" fontId="3" fillId="6" borderId="30" xfId="0" applyNumberFormat="1" applyFont="1" applyFill="1" applyBorder="1" applyAlignment="1">
      <alignment horizontal="center" vertical="center"/>
    </xf>
    <xf numFmtId="3" fontId="3" fillId="6" borderId="29" xfId="0" applyNumberFormat="1" applyFont="1" applyFill="1" applyBorder="1" applyAlignment="1">
      <alignment horizontal="center" vertical="center"/>
    </xf>
    <xf numFmtId="3" fontId="3" fillId="6" borderId="31" xfId="0" applyNumberFormat="1" applyFont="1" applyFill="1" applyBorder="1" applyAlignment="1">
      <alignment horizontal="center" vertical="center"/>
    </xf>
    <xf numFmtId="3" fontId="1" fillId="6" borderId="27" xfId="0" applyNumberFormat="1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3" fontId="1" fillId="6" borderId="24" xfId="0" applyNumberFormat="1" applyFont="1" applyFill="1" applyBorder="1" applyAlignment="1">
      <alignment horizontal="center" vertical="center"/>
    </xf>
    <xf numFmtId="3" fontId="3" fillId="6" borderId="24" xfId="0" applyNumberFormat="1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9" fontId="1" fillId="6" borderId="8" xfId="0" applyNumberFormat="1" applyFont="1" applyFill="1" applyBorder="1" applyAlignment="1">
      <alignment horizontal="center" vertical="center"/>
    </xf>
    <xf numFmtId="9" fontId="1" fillId="6" borderId="45" xfId="0" applyNumberFormat="1" applyFont="1" applyFill="1" applyBorder="1" applyAlignment="1">
      <alignment horizontal="center" vertical="center"/>
    </xf>
    <xf numFmtId="9" fontId="1" fillId="6" borderId="44" xfId="0" applyNumberFormat="1" applyFont="1" applyFill="1" applyBorder="1" applyAlignment="1">
      <alignment horizontal="center" vertical="center"/>
    </xf>
    <xf numFmtId="9" fontId="1" fillId="6" borderId="46" xfId="0" applyNumberFormat="1" applyFont="1" applyFill="1" applyBorder="1" applyAlignment="1">
      <alignment horizontal="center" vertical="center"/>
    </xf>
    <xf numFmtId="9" fontId="1" fillId="6" borderId="0" xfId="0" applyNumberFormat="1" applyFont="1" applyFill="1" applyBorder="1" applyAlignment="1">
      <alignment horizontal="center" vertical="center"/>
    </xf>
    <xf numFmtId="9" fontId="7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3" fontId="7" fillId="0" borderId="0" xfId="0" applyNumberFormat="1" applyFont="1" applyBorder="1"/>
    <xf numFmtId="0" fontId="7" fillId="0" borderId="0" xfId="0" applyFont="1" applyBorder="1" applyAlignment="1">
      <alignment horizontal="center" vertical="center"/>
    </xf>
    <xf numFmtId="3" fontId="3" fillId="6" borderId="29" xfId="0" applyNumberFormat="1" applyFont="1" applyFill="1" applyBorder="1" applyAlignment="1">
      <alignment horizontal="center" vertical="center"/>
    </xf>
    <xf numFmtId="3" fontId="3" fillId="6" borderId="30" xfId="0" applyNumberFormat="1" applyFont="1" applyFill="1" applyBorder="1" applyAlignment="1">
      <alignment horizontal="center" vertical="center"/>
    </xf>
    <xf numFmtId="3" fontId="3" fillId="6" borderId="31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9" fontId="1" fillId="6" borderId="44" xfId="0" applyNumberFormat="1" applyFont="1" applyFill="1" applyBorder="1" applyAlignment="1">
      <alignment horizontal="center" vertical="center"/>
    </xf>
    <xf numFmtId="9" fontId="1" fillId="6" borderId="45" xfId="0" applyNumberFormat="1" applyFont="1" applyFill="1" applyBorder="1" applyAlignment="1">
      <alignment horizontal="center" vertical="center"/>
    </xf>
    <xf numFmtId="9" fontId="1" fillId="6" borderId="46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3" fontId="0" fillId="0" borderId="5" xfId="0" applyNumberFormat="1" applyFont="1" applyBorder="1" applyAlignment="1">
      <alignment horizontal="center" vertical="center"/>
    </xf>
    <xf numFmtId="3" fontId="0" fillId="0" borderId="17" xfId="0" applyNumberFormat="1" applyFont="1" applyBorder="1" applyAlignment="1">
      <alignment horizontal="center" vertical="center"/>
    </xf>
    <xf numFmtId="3" fontId="0" fillId="0" borderId="3" xfId="0" applyNumberFormat="1" applyFont="1" applyBorder="1" applyAlignment="1">
      <alignment horizontal="center" vertical="center"/>
    </xf>
    <xf numFmtId="3" fontId="3" fillId="6" borderId="26" xfId="0" applyNumberFormat="1" applyFont="1" applyFill="1" applyBorder="1" applyAlignment="1">
      <alignment horizontal="center" vertical="center"/>
    </xf>
    <xf numFmtId="3" fontId="3" fillId="6" borderId="27" xfId="0" applyNumberFormat="1" applyFont="1" applyFill="1" applyBorder="1" applyAlignment="1">
      <alignment horizontal="center" vertical="center"/>
    </xf>
    <xf numFmtId="3" fontId="3" fillId="6" borderId="28" xfId="0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1"/>
  <sheetViews>
    <sheetView tabSelected="1" topLeftCell="A88" workbookViewId="0">
      <selection activeCell="B115" sqref="B115"/>
    </sheetView>
  </sheetViews>
  <sheetFormatPr defaultRowHeight="15" x14ac:dyDescent="0.25"/>
  <cols>
    <col min="1" max="1" width="13.5703125" style="1" customWidth="1"/>
    <col min="2" max="2" width="14.85546875" style="1" customWidth="1"/>
    <col min="3" max="3" width="13" style="26" customWidth="1"/>
    <col min="4" max="4" width="32.28515625" style="1" customWidth="1"/>
    <col min="5" max="5" width="22.42578125" style="1" customWidth="1"/>
    <col min="6" max="6" width="12.7109375" style="1" customWidth="1"/>
    <col min="7" max="7" width="13.42578125" style="67" bestFit="1" customWidth="1"/>
    <col min="8" max="8" width="7.28515625" style="67" customWidth="1"/>
    <col min="9" max="9" width="14.140625" style="29" customWidth="1"/>
    <col min="10" max="10" width="10.5703125" style="48" customWidth="1"/>
    <col min="11" max="11" width="10.42578125" style="48" customWidth="1"/>
    <col min="12" max="12" width="10.7109375" style="1" customWidth="1"/>
    <col min="13" max="13" width="11.28515625" style="1" customWidth="1"/>
    <col min="14" max="255" width="9.140625" style="1"/>
    <col min="256" max="256" width="7.7109375" style="1" customWidth="1"/>
    <col min="257" max="257" width="11.28515625" style="1" customWidth="1"/>
    <col min="258" max="258" width="14" style="1" customWidth="1"/>
    <col min="259" max="259" width="14.28515625" style="1" customWidth="1"/>
    <col min="260" max="260" width="30.28515625" style="1" bestFit="1" customWidth="1"/>
    <col min="261" max="261" width="22.42578125" style="1" customWidth="1"/>
    <col min="262" max="262" width="12.7109375" style="1" customWidth="1"/>
    <col min="263" max="263" width="13.42578125" style="1" bestFit="1" customWidth="1"/>
    <col min="264" max="264" width="7.28515625" style="1" customWidth="1"/>
    <col min="265" max="265" width="14.140625" style="1" customWidth="1"/>
    <col min="266" max="511" width="9.140625" style="1"/>
    <col min="512" max="512" width="7.7109375" style="1" customWidth="1"/>
    <col min="513" max="513" width="11.28515625" style="1" customWidth="1"/>
    <col min="514" max="514" width="14" style="1" customWidth="1"/>
    <col min="515" max="515" width="14.28515625" style="1" customWidth="1"/>
    <col min="516" max="516" width="30.28515625" style="1" bestFit="1" customWidth="1"/>
    <col min="517" max="517" width="22.42578125" style="1" customWidth="1"/>
    <col min="518" max="518" width="12.7109375" style="1" customWidth="1"/>
    <col min="519" max="519" width="13.42578125" style="1" bestFit="1" customWidth="1"/>
    <col min="520" max="520" width="7.28515625" style="1" customWidth="1"/>
    <col min="521" max="521" width="14.140625" style="1" customWidth="1"/>
    <col min="522" max="767" width="9.140625" style="1"/>
    <col min="768" max="768" width="7.7109375" style="1" customWidth="1"/>
    <col min="769" max="769" width="11.28515625" style="1" customWidth="1"/>
    <col min="770" max="770" width="14" style="1" customWidth="1"/>
    <col min="771" max="771" width="14.28515625" style="1" customWidth="1"/>
    <col min="772" max="772" width="30.28515625" style="1" bestFit="1" customWidth="1"/>
    <col min="773" max="773" width="22.42578125" style="1" customWidth="1"/>
    <col min="774" max="774" width="12.7109375" style="1" customWidth="1"/>
    <col min="775" max="775" width="13.42578125" style="1" bestFit="1" customWidth="1"/>
    <col min="776" max="776" width="7.28515625" style="1" customWidth="1"/>
    <col min="777" max="777" width="14.140625" style="1" customWidth="1"/>
    <col min="778" max="1023" width="9.140625" style="1"/>
    <col min="1024" max="1024" width="7.7109375" style="1" customWidth="1"/>
    <col min="1025" max="1025" width="11.28515625" style="1" customWidth="1"/>
    <col min="1026" max="1026" width="14" style="1" customWidth="1"/>
    <col min="1027" max="1027" width="14.28515625" style="1" customWidth="1"/>
    <col min="1028" max="1028" width="30.28515625" style="1" bestFit="1" customWidth="1"/>
    <col min="1029" max="1029" width="22.42578125" style="1" customWidth="1"/>
    <col min="1030" max="1030" width="12.7109375" style="1" customWidth="1"/>
    <col min="1031" max="1031" width="13.42578125" style="1" bestFit="1" customWidth="1"/>
    <col min="1032" max="1032" width="7.28515625" style="1" customWidth="1"/>
    <col min="1033" max="1033" width="14.140625" style="1" customWidth="1"/>
    <col min="1034" max="1279" width="9.140625" style="1"/>
    <col min="1280" max="1280" width="7.7109375" style="1" customWidth="1"/>
    <col min="1281" max="1281" width="11.28515625" style="1" customWidth="1"/>
    <col min="1282" max="1282" width="14" style="1" customWidth="1"/>
    <col min="1283" max="1283" width="14.28515625" style="1" customWidth="1"/>
    <col min="1284" max="1284" width="30.28515625" style="1" bestFit="1" customWidth="1"/>
    <col min="1285" max="1285" width="22.42578125" style="1" customWidth="1"/>
    <col min="1286" max="1286" width="12.7109375" style="1" customWidth="1"/>
    <col min="1287" max="1287" width="13.42578125" style="1" bestFit="1" customWidth="1"/>
    <col min="1288" max="1288" width="7.28515625" style="1" customWidth="1"/>
    <col min="1289" max="1289" width="14.140625" style="1" customWidth="1"/>
    <col min="1290" max="1535" width="9.140625" style="1"/>
    <col min="1536" max="1536" width="7.7109375" style="1" customWidth="1"/>
    <col min="1537" max="1537" width="11.28515625" style="1" customWidth="1"/>
    <col min="1538" max="1538" width="14" style="1" customWidth="1"/>
    <col min="1539" max="1539" width="14.28515625" style="1" customWidth="1"/>
    <col min="1540" max="1540" width="30.28515625" style="1" bestFit="1" customWidth="1"/>
    <col min="1541" max="1541" width="22.42578125" style="1" customWidth="1"/>
    <col min="1542" max="1542" width="12.7109375" style="1" customWidth="1"/>
    <col min="1543" max="1543" width="13.42578125" style="1" bestFit="1" customWidth="1"/>
    <col min="1544" max="1544" width="7.28515625" style="1" customWidth="1"/>
    <col min="1545" max="1545" width="14.140625" style="1" customWidth="1"/>
    <col min="1546" max="1791" width="9.140625" style="1"/>
    <col min="1792" max="1792" width="7.7109375" style="1" customWidth="1"/>
    <col min="1793" max="1793" width="11.28515625" style="1" customWidth="1"/>
    <col min="1794" max="1794" width="14" style="1" customWidth="1"/>
    <col min="1795" max="1795" width="14.28515625" style="1" customWidth="1"/>
    <col min="1796" max="1796" width="30.28515625" style="1" bestFit="1" customWidth="1"/>
    <col min="1797" max="1797" width="22.42578125" style="1" customWidth="1"/>
    <col min="1798" max="1798" width="12.7109375" style="1" customWidth="1"/>
    <col min="1799" max="1799" width="13.42578125" style="1" bestFit="1" customWidth="1"/>
    <col min="1800" max="1800" width="7.28515625" style="1" customWidth="1"/>
    <col min="1801" max="1801" width="14.140625" style="1" customWidth="1"/>
    <col min="1802" max="2047" width="9.140625" style="1"/>
    <col min="2048" max="2048" width="7.7109375" style="1" customWidth="1"/>
    <col min="2049" max="2049" width="11.28515625" style="1" customWidth="1"/>
    <col min="2050" max="2050" width="14" style="1" customWidth="1"/>
    <col min="2051" max="2051" width="14.28515625" style="1" customWidth="1"/>
    <col min="2052" max="2052" width="30.28515625" style="1" bestFit="1" customWidth="1"/>
    <col min="2053" max="2053" width="22.42578125" style="1" customWidth="1"/>
    <col min="2054" max="2054" width="12.7109375" style="1" customWidth="1"/>
    <col min="2055" max="2055" width="13.42578125" style="1" bestFit="1" customWidth="1"/>
    <col min="2056" max="2056" width="7.28515625" style="1" customWidth="1"/>
    <col min="2057" max="2057" width="14.140625" style="1" customWidth="1"/>
    <col min="2058" max="2303" width="9.140625" style="1"/>
    <col min="2304" max="2304" width="7.7109375" style="1" customWidth="1"/>
    <col min="2305" max="2305" width="11.28515625" style="1" customWidth="1"/>
    <col min="2306" max="2306" width="14" style="1" customWidth="1"/>
    <col min="2307" max="2307" width="14.28515625" style="1" customWidth="1"/>
    <col min="2308" max="2308" width="30.28515625" style="1" bestFit="1" customWidth="1"/>
    <col min="2309" max="2309" width="22.42578125" style="1" customWidth="1"/>
    <col min="2310" max="2310" width="12.7109375" style="1" customWidth="1"/>
    <col min="2311" max="2311" width="13.42578125" style="1" bestFit="1" customWidth="1"/>
    <col min="2312" max="2312" width="7.28515625" style="1" customWidth="1"/>
    <col min="2313" max="2313" width="14.140625" style="1" customWidth="1"/>
    <col min="2314" max="2559" width="9.140625" style="1"/>
    <col min="2560" max="2560" width="7.7109375" style="1" customWidth="1"/>
    <col min="2561" max="2561" width="11.28515625" style="1" customWidth="1"/>
    <col min="2562" max="2562" width="14" style="1" customWidth="1"/>
    <col min="2563" max="2563" width="14.28515625" style="1" customWidth="1"/>
    <col min="2564" max="2564" width="30.28515625" style="1" bestFit="1" customWidth="1"/>
    <col min="2565" max="2565" width="22.42578125" style="1" customWidth="1"/>
    <col min="2566" max="2566" width="12.7109375" style="1" customWidth="1"/>
    <col min="2567" max="2567" width="13.42578125" style="1" bestFit="1" customWidth="1"/>
    <col min="2568" max="2568" width="7.28515625" style="1" customWidth="1"/>
    <col min="2569" max="2569" width="14.140625" style="1" customWidth="1"/>
    <col min="2570" max="2815" width="9.140625" style="1"/>
    <col min="2816" max="2816" width="7.7109375" style="1" customWidth="1"/>
    <col min="2817" max="2817" width="11.28515625" style="1" customWidth="1"/>
    <col min="2818" max="2818" width="14" style="1" customWidth="1"/>
    <col min="2819" max="2819" width="14.28515625" style="1" customWidth="1"/>
    <col min="2820" max="2820" width="30.28515625" style="1" bestFit="1" customWidth="1"/>
    <col min="2821" max="2821" width="22.42578125" style="1" customWidth="1"/>
    <col min="2822" max="2822" width="12.7109375" style="1" customWidth="1"/>
    <col min="2823" max="2823" width="13.42578125" style="1" bestFit="1" customWidth="1"/>
    <col min="2824" max="2824" width="7.28515625" style="1" customWidth="1"/>
    <col min="2825" max="2825" width="14.140625" style="1" customWidth="1"/>
    <col min="2826" max="3071" width="9.140625" style="1"/>
    <col min="3072" max="3072" width="7.7109375" style="1" customWidth="1"/>
    <col min="3073" max="3073" width="11.28515625" style="1" customWidth="1"/>
    <col min="3074" max="3074" width="14" style="1" customWidth="1"/>
    <col min="3075" max="3075" width="14.28515625" style="1" customWidth="1"/>
    <col min="3076" max="3076" width="30.28515625" style="1" bestFit="1" customWidth="1"/>
    <col min="3077" max="3077" width="22.42578125" style="1" customWidth="1"/>
    <col min="3078" max="3078" width="12.7109375" style="1" customWidth="1"/>
    <col min="3079" max="3079" width="13.42578125" style="1" bestFit="1" customWidth="1"/>
    <col min="3080" max="3080" width="7.28515625" style="1" customWidth="1"/>
    <col min="3081" max="3081" width="14.140625" style="1" customWidth="1"/>
    <col min="3082" max="3327" width="9.140625" style="1"/>
    <col min="3328" max="3328" width="7.7109375" style="1" customWidth="1"/>
    <col min="3329" max="3329" width="11.28515625" style="1" customWidth="1"/>
    <col min="3330" max="3330" width="14" style="1" customWidth="1"/>
    <col min="3331" max="3331" width="14.28515625" style="1" customWidth="1"/>
    <col min="3332" max="3332" width="30.28515625" style="1" bestFit="1" customWidth="1"/>
    <col min="3333" max="3333" width="22.42578125" style="1" customWidth="1"/>
    <col min="3334" max="3334" width="12.7109375" style="1" customWidth="1"/>
    <col min="3335" max="3335" width="13.42578125" style="1" bestFit="1" customWidth="1"/>
    <col min="3336" max="3336" width="7.28515625" style="1" customWidth="1"/>
    <col min="3337" max="3337" width="14.140625" style="1" customWidth="1"/>
    <col min="3338" max="3583" width="9.140625" style="1"/>
    <col min="3584" max="3584" width="7.7109375" style="1" customWidth="1"/>
    <col min="3585" max="3585" width="11.28515625" style="1" customWidth="1"/>
    <col min="3586" max="3586" width="14" style="1" customWidth="1"/>
    <col min="3587" max="3587" width="14.28515625" style="1" customWidth="1"/>
    <col min="3588" max="3588" width="30.28515625" style="1" bestFit="1" customWidth="1"/>
    <col min="3589" max="3589" width="22.42578125" style="1" customWidth="1"/>
    <col min="3590" max="3590" width="12.7109375" style="1" customWidth="1"/>
    <col min="3591" max="3591" width="13.42578125" style="1" bestFit="1" customWidth="1"/>
    <col min="3592" max="3592" width="7.28515625" style="1" customWidth="1"/>
    <col min="3593" max="3593" width="14.140625" style="1" customWidth="1"/>
    <col min="3594" max="3839" width="9.140625" style="1"/>
    <col min="3840" max="3840" width="7.7109375" style="1" customWidth="1"/>
    <col min="3841" max="3841" width="11.28515625" style="1" customWidth="1"/>
    <col min="3842" max="3842" width="14" style="1" customWidth="1"/>
    <col min="3843" max="3843" width="14.28515625" style="1" customWidth="1"/>
    <col min="3844" max="3844" width="30.28515625" style="1" bestFit="1" customWidth="1"/>
    <col min="3845" max="3845" width="22.42578125" style="1" customWidth="1"/>
    <col min="3846" max="3846" width="12.7109375" style="1" customWidth="1"/>
    <col min="3847" max="3847" width="13.42578125" style="1" bestFit="1" customWidth="1"/>
    <col min="3848" max="3848" width="7.28515625" style="1" customWidth="1"/>
    <col min="3849" max="3849" width="14.140625" style="1" customWidth="1"/>
    <col min="3850" max="4095" width="9.140625" style="1"/>
    <col min="4096" max="4096" width="7.7109375" style="1" customWidth="1"/>
    <col min="4097" max="4097" width="11.28515625" style="1" customWidth="1"/>
    <col min="4098" max="4098" width="14" style="1" customWidth="1"/>
    <col min="4099" max="4099" width="14.28515625" style="1" customWidth="1"/>
    <col min="4100" max="4100" width="30.28515625" style="1" bestFit="1" customWidth="1"/>
    <col min="4101" max="4101" width="22.42578125" style="1" customWidth="1"/>
    <col min="4102" max="4102" width="12.7109375" style="1" customWidth="1"/>
    <col min="4103" max="4103" width="13.42578125" style="1" bestFit="1" customWidth="1"/>
    <col min="4104" max="4104" width="7.28515625" style="1" customWidth="1"/>
    <col min="4105" max="4105" width="14.140625" style="1" customWidth="1"/>
    <col min="4106" max="4351" width="9.140625" style="1"/>
    <col min="4352" max="4352" width="7.7109375" style="1" customWidth="1"/>
    <col min="4353" max="4353" width="11.28515625" style="1" customWidth="1"/>
    <col min="4354" max="4354" width="14" style="1" customWidth="1"/>
    <col min="4355" max="4355" width="14.28515625" style="1" customWidth="1"/>
    <col min="4356" max="4356" width="30.28515625" style="1" bestFit="1" customWidth="1"/>
    <col min="4357" max="4357" width="22.42578125" style="1" customWidth="1"/>
    <col min="4358" max="4358" width="12.7109375" style="1" customWidth="1"/>
    <col min="4359" max="4359" width="13.42578125" style="1" bestFit="1" customWidth="1"/>
    <col min="4360" max="4360" width="7.28515625" style="1" customWidth="1"/>
    <col min="4361" max="4361" width="14.140625" style="1" customWidth="1"/>
    <col min="4362" max="4607" width="9.140625" style="1"/>
    <col min="4608" max="4608" width="7.7109375" style="1" customWidth="1"/>
    <col min="4609" max="4609" width="11.28515625" style="1" customWidth="1"/>
    <col min="4610" max="4610" width="14" style="1" customWidth="1"/>
    <col min="4611" max="4611" width="14.28515625" style="1" customWidth="1"/>
    <col min="4612" max="4612" width="30.28515625" style="1" bestFit="1" customWidth="1"/>
    <col min="4613" max="4613" width="22.42578125" style="1" customWidth="1"/>
    <col min="4614" max="4614" width="12.7109375" style="1" customWidth="1"/>
    <col min="4615" max="4615" width="13.42578125" style="1" bestFit="1" customWidth="1"/>
    <col min="4616" max="4616" width="7.28515625" style="1" customWidth="1"/>
    <col min="4617" max="4617" width="14.140625" style="1" customWidth="1"/>
    <col min="4618" max="4863" width="9.140625" style="1"/>
    <col min="4864" max="4864" width="7.7109375" style="1" customWidth="1"/>
    <col min="4865" max="4865" width="11.28515625" style="1" customWidth="1"/>
    <col min="4866" max="4866" width="14" style="1" customWidth="1"/>
    <col min="4867" max="4867" width="14.28515625" style="1" customWidth="1"/>
    <col min="4868" max="4868" width="30.28515625" style="1" bestFit="1" customWidth="1"/>
    <col min="4869" max="4869" width="22.42578125" style="1" customWidth="1"/>
    <col min="4870" max="4870" width="12.7109375" style="1" customWidth="1"/>
    <col min="4871" max="4871" width="13.42578125" style="1" bestFit="1" customWidth="1"/>
    <col min="4872" max="4872" width="7.28515625" style="1" customWidth="1"/>
    <col min="4873" max="4873" width="14.140625" style="1" customWidth="1"/>
    <col min="4874" max="5119" width="9.140625" style="1"/>
    <col min="5120" max="5120" width="7.7109375" style="1" customWidth="1"/>
    <col min="5121" max="5121" width="11.28515625" style="1" customWidth="1"/>
    <col min="5122" max="5122" width="14" style="1" customWidth="1"/>
    <col min="5123" max="5123" width="14.28515625" style="1" customWidth="1"/>
    <col min="5124" max="5124" width="30.28515625" style="1" bestFit="1" customWidth="1"/>
    <col min="5125" max="5125" width="22.42578125" style="1" customWidth="1"/>
    <col min="5126" max="5126" width="12.7109375" style="1" customWidth="1"/>
    <col min="5127" max="5127" width="13.42578125" style="1" bestFit="1" customWidth="1"/>
    <col min="5128" max="5128" width="7.28515625" style="1" customWidth="1"/>
    <col min="5129" max="5129" width="14.140625" style="1" customWidth="1"/>
    <col min="5130" max="5375" width="9.140625" style="1"/>
    <col min="5376" max="5376" width="7.7109375" style="1" customWidth="1"/>
    <col min="5377" max="5377" width="11.28515625" style="1" customWidth="1"/>
    <col min="5378" max="5378" width="14" style="1" customWidth="1"/>
    <col min="5379" max="5379" width="14.28515625" style="1" customWidth="1"/>
    <col min="5380" max="5380" width="30.28515625" style="1" bestFit="1" customWidth="1"/>
    <col min="5381" max="5381" width="22.42578125" style="1" customWidth="1"/>
    <col min="5382" max="5382" width="12.7109375" style="1" customWidth="1"/>
    <col min="5383" max="5383" width="13.42578125" style="1" bestFit="1" customWidth="1"/>
    <col min="5384" max="5384" width="7.28515625" style="1" customWidth="1"/>
    <col min="5385" max="5385" width="14.140625" style="1" customWidth="1"/>
    <col min="5386" max="5631" width="9.140625" style="1"/>
    <col min="5632" max="5632" width="7.7109375" style="1" customWidth="1"/>
    <col min="5633" max="5633" width="11.28515625" style="1" customWidth="1"/>
    <col min="5634" max="5634" width="14" style="1" customWidth="1"/>
    <col min="5635" max="5635" width="14.28515625" style="1" customWidth="1"/>
    <col min="5636" max="5636" width="30.28515625" style="1" bestFit="1" customWidth="1"/>
    <col min="5637" max="5637" width="22.42578125" style="1" customWidth="1"/>
    <col min="5638" max="5638" width="12.7109375" style="1" customWidth="1"/>
    <col min="5639" max="5639" width="13.42578125" style="1" bestFit="1" customWidth="1"/>
    <col min="5640" max="5640" width="7.28515625" style="1" customWidth="1"/>
    <col min="5641" max="5641" width="14.140625" style="1" customWidth="1"/>
    <col min="5642" max="5887" width="9.140625" style="1"/>
    <col min="5888" max="5888" width="7.7109375" style="1" customWidth="1"/>
    <col min="5889" max="5889" width="11.28515625" style="1" customWidth="1"/>
    <col min="5890" max="5890" width="14" style="1" customWidth="1"/>
    <col min="5891" max="5891" width="14.28515625" style="1" customWidth="1"/>
    <col min="5892" max="5892" width="30.28515625" style="1" bestFit="1" customWidth="1"/>
    <col min="5893" max="5893" width="22.42578125" style="1" customWidth="1"/>
    <col min="5894" max="5894" width="12.7109375" style="1" customWidth="1"/>
    <col min="5895" max="5895" width="13.42578125" style="1" bestFit="1" customWidth="1"/>
    <col min="5896" max="5896" width="7.28515625" style="1" customWidth="1"/>
    <col min="5897" max="5897" width="14.140625" style="1" customWidth="1"/>
    <col min="5898" max="6143" width="9.140625" style="1"/>
    <col min="6144" max="6144" width="7.7109375" style="1" customWidth="1"/>
    <col min="6145" max="6145" width="11.28515625" style="1" customWidth="1"/>
    <col min="6146" max="6146" width="14" style="1" customWidth="1"/>
    <col min="6147" max="6147" width="14.28515625" style="1" customWidth="1"/>
    <col min="6148" max="6148" width="30.28515625" style="1" bestFit="1" customWidth="1"/>
    <col min="6149" max="6149" width="22.42578125" style="1" customWidth="1"/>
    <col min="6150" max="6150" width="12.7109375" style="1" customWidth="1"/>
    <col min="6151" max="6151" width="13.42578125" style="1" bestFit="1" customWidth="1"/>
    <col min="6152" max="6152" width="7.28515625" style="1" customWidth="1"/>
    <col min="6153" max="6153" width="14.140625" style="1" customWidth="1"/>
    <col min="6154" max="6399" width="9.140625" style="1"/>
    <col min="6400" max="6400" width="7.7109375" style="1" customWidth="1"/>
    <col min="6401" max="6401" width="11.28515625" style="1" customWidth="1"/>
    <col min="6402" max="6402" width="14" style="1" customWidth="1"/>
    <col min="6403" max="6403" width="14.28515625" style="1" customWidth="1"/>
    <col min="6404" max="6404" width="30.28515625" style="1" bestFit="1" customWidth="1"/>
    <col min="6405" max="6405" width="22.42578125" style="1" customWidth="1"/>
    <col min="6406" max="6406" width="12.7109375" style="1" customWidth="1"/>
    <col min="6407" max="6407" width="13.42578125" style="1" bestFit="1" customWidth="1"/>
    <col min="6408" max="6408" width="7.28515625" style="1" customWidth="1"/>
    <col min="6409" max="6409" width="14.140625" style="1" customWidth="1"/>
    <col min="6410" max="6655" width="9.140625" style="1"/>
    <col min="6656" max="6656" width="7.7109375" style="1" customWidth="1"/>
    <col min="6657" max="6657" width="11.28515625" style="1" customWidth="1"/>
    <col min="6658" max="6658" width="14" style="1" customWidth="1"/>
    <col min="6659" max="6659" width="14.28515625" style="1" customWidth="1"/>
    <col min="6660" max="6660" width="30.28515625" style="1" bestFit="1" customWidth="1"/>
    <col min="6661" max="6661" width="22.42578125" style="1" customWidth="1"/>
    <col min="6662" max="6662" width="12.7109375" style="1" customWidth="1"/>
    <col min="6663" max="6663" width="13.42578125" style="1" bestFit="1" customWidth="1"/>
    <col min="6664" max="6664" width="7.28515625" style="1" customWidth="1"/>
    <col min="6665" max="6665" width="14.140625" style="1" customWidth="1"/>
    <col min="6666" max="6911" width="9.140625" style="1"/>
    <col min="6912" max="6912" width="7.7109375" style="1" customWidth="1"/>
    <col min="6913" max="6913" width="11.28515625" style="1" customWidth="1"/>
    <col min="6914" max="6914" width="14" style="1" customWidth="1"/>
    <col min="6915" max="6915" width="14.28515625" style="1" customWidth="1"/>
    <col min="6916" max="6916" width="30.28515625" style="1" bestFit="1" customWidth="1"/>
    <col min="6917" max="6917" width="22.42578125" style="1" customWidth="1"/>
    <col min="6918" max="6918" width="12.7109375" style="1" customWidth="1"/>
    <col min="6919" max="6919" width="13.42578125" style="1" bestFit="1" customWidth="1"/>
    <col min="6920" max="6920" width="7.28515625" style="1" customWidth="1"/>
    <col min="6921" max="6921" width="14.140625" style="1" customWidth="1"/>
    <col min="6922" max="7167" width="9.140625" style="1"/>
    <col min="7168" max="7168" width="7.7109375" style="1" customWidth="1"/>
    <col min="7169" max="7169" width="11.28515625" style="1" customWidth="1"/>
    <col min="7170" max="7170" width="14" style="1" customWidth="1"/>
    <col min="7171" max="7171" width="14.28515625" style="1" customWidth="1"/>
    <col min="7172" max="7172" width="30.28515625" style="1" bestFit="1" customWidth="1"/>
    <col min="7173" max="7173" width="22.42578125" style="1" customWidth="1"/>
    <col min="7174" max="7174" width="12.7109375" style="1" customWidth="1"/>
    <col min="7175" max="7175" width="13.42578125" style="1" bestFit="1" customWidth="1"/>
    <col min="7176" max="7176" width="7.28515625" style="1" customWidth="1"/>
    <col min="7177" max="7177" width="14.140625" style="1" customWidth="1"/>
    <col min="7178" max="7423" width="9.140625" style="1"/>
    <col min="7424" max="7424" width="7.7109375" style="1" customWidth="1"/>
    <col min="7425" max="7425" width="11.28515625" style="1" customWidth="1"/>
    <col min="7426" max="7426" width="14" style="1" customWidth="1"/>
    <col min="7427" max="7427" width="14.28515625" style="1" customWidth="1"/>
    <col min="7428" max="7428" width="30.28515625" style="1" bestFit="1" customWidth="1"/>
    <col min="7429" max="7429" width="22.42578125" style="1" customWidth="1"/>
    <col min="7430" max="7430" width="12.7109375" style="1" customWidth="1"/>
    <col min="7431" max="7431" width="13.42578125" style="1" bestFit="1" customWidth="1"/>
    <col min="7432" max="7432" width="7.28515625" style="1" customWidth="1"/>
    <col min="7433" max="7433" width="14.140625" style="1" customWidth="1"/>
    <col min="7434" max="7679" width="9.140625" style="1"/>
    <col min="7680" max="7680" width="7.7109375" style="1" customWidth="1"/>
    <col min="7681" max="7681" width="11.28515625" style="1" customWidth="1"/>
    <col min="7682" max="7682" width="14" style="1" customWidth="1"/>
    <col min="7683" max="7683" width="14.28515625" style="1" customWidth="1"/>
    <col min="7684" max="7684" width="30.28515625" style="1" bestFit="1" customWidth="1"/>
    <col min="7685" max="7685" width="22.42578125" style="1" customWidth="1"/>
    <col min="7686" max="7686" width="12.7109375" style="1" customWidth="1"/>
    <col min="7687" max="7687" width="13.42578125" style="1" bestFit="1" customWidth="1"/>
    <col min="7688" max="7688" width="7.28515625" style="1" customWidth="1"/>
    <col min="7689" max="7689" width="14.140625" style="1" customWidth="1"/>
    <col min="7690" max="7935" width="9.140625" style="1"/>
    <col min="7936" max="7936" width="7.7109375" style="1" customWidth="1"/>
    <col min="7937" max="7937" width="11.28515625" style="1" customWidth="1"/>
    <col min="7938" max="7938" width="14" style="1" customWidth="1"/>
    <col min="7939" max="7939" width="14.28515625" style="1" customWidth="1"/>
    <col min="7940" max="7940" width="30.28515625" style="1" bestFit="1" customWidth="1"/>
    <col min="7941" max="7941" width="22.42578125" style="1" customWidth="1"/>
    <col min="7942" max="7942" width="12.7109375" style="1" customWidth="1"/>
    <col min="7943" max="7943" width="13.42578125" style="1" bestFit="1" customWidth="1"/>
    <col min="7944" max="7944" width="7.28515625" style="1" customWidth="1"/>
    <col min="7945" max="7945" width="14.140625" style="1" customWidth="1"/>
    <col min="7946" max="8191" width="9.140625" style="1"/>
    <col min="8192" max="8192" width="7.7109375" style="1" customWidth="1"/>
    <col min="8193" max="8193" width="11.28515625" style="1" customWidth="1"/>
    <col min="8194" max="8194" width="14" style="1" customWidth="1"/>
    <col min="8195" max="8195" width="14.28515625" style="1" customWidth="1"/>
    <col min="8196" max="8196" width="30.28515625" style="1" bestFit="1" customWidth="1"/>
    <col min="8197" max="8197" width="22.42578125" style="1" customWidth="1"/>
    <col min="8198" max="8198" width="12.7109375" style="1" customWidth="1"/>
    <col min="8199" max="8199" width="13.42578125" style="1" bestFit="1" customWidth="1"/>
    <col min="8200" max="8200" width="7.28515625" style="1" customWidth="1"/>
    <col min="8201" max="8201" width="14.140625" style="1" customWidth="1"/>
    <col min="8202" max="8447" width="9.140625" style="1"/>
    <col min="8448" max="8448" width="7.7109375" style="1" customWidth="1"/>
    <col min="8449" max="8449" width="11.28515625" style="1" customWidth="1"/>
    <col min="8450" max="8450" width="14" style="1" customWidth="1"/>
    <col min="8451" max="8451" width="14.28515625" style="1" customWidth="1"/>
    <col min="8452" max="8452" width="30.28515625" style="1" bestFit="1" customWidth="1"/>
    <col min="8453" max="8453" width="22.42578125" style="1" customWidth="1"/>
    <col min="8454" max="8454" width="12.7109375" style="1" customWidth="1"/>
    <col min="8455" max="8455" width="13.42578125" style="1" bestFit="1" customWidth="1"/>
    <col min="8456" max="8456" width="7.28515625" style="1" customWidth="1"/>
    <col min="8457" max="8457" width="14.140625" style="1" customWidth="1"/>
    <col min="8458" max="8703" width="9.140625" style="1"/>
    <col min="8704" max="8704" width="7.7109375" style="1" customWidth="1"/>
    <col min="8705" max="8705" width="11.28515625" style="1" customWidth="1"/>
    <col min="8706" max="8706" width="14" style="1" customWidth="1"/>
    <col min="8707" max="8707" width="14.28515625" style="1" customWidth="1"/>
    <col min="8708" max="8708" width="30.28515625" style="1" bestFit="1" customWidth="1"/>
    <col min="8709" max="8709" width="22.42578125" style="1" customWidth="1"/>
    <col min="8710" max="8710" width="12.7109375" style="1" customWidth="1"/>
    <col min="8711" max="8711" width="13.42578125" style="1" bestFit="1" customWidth="1"/>
    <col min="8712" max="8712" width="7.28515625" style="1" customWidth="1"/>
    <col min="8713" max="8713" width="14.140625" style="1" customWidth="1"/>
    <col min="8714" max="8959" width="9.140625" style="1"/>
    <col min="8960" max="8960" width="7.7109375" style="1" customWidth="1"/>
    <col min="8961" max="8961" width="11.28515625" style="1" customWidth="1"/>
    <col min="8962" max="8962" width="14" style="1" customWidth="1"/>
    <col min="8963" max="8963" width="14.28515625" style="1" customWidth="1"/>
    <col min="8964" max="8964" width="30.28515625" style="1" bestFit="1" customWidth="1"/>
    <col min="8965" max="8965" width="22.42578125" style="1" customWidth="1"/>
    <col min="8966" max="8966" width="12.7109375" style="1" customWidth="1"/>
    <col min="8967" max="8967" width="13.42578125" style="1" bestFit="1" customWidth="1"/>
    <col min="8968" max="8968" width="7.28515625" style="1" customWidth="1"/>
    <col min="8969" max="8969" width="14.140625" style="1" customWidth="1"/>
    <col min="8970" max="9215" width="9.140625" style="1"/>
    <col min="9216" max="9216" width="7.7109375" style="1" customWidth="1"/>
    <col min="9217" max="9217" width="11.28515625" style="1" customWidth="1"/>
    <col min="9218" max="9218" width="14" style="1" customWidth="1"/>
    <col min="9219" max="9219" width="14.28515625" style="1" customWidth="1"/>
    <col min="9220" max="9220" width="30.28515625" style="1" bestFit="1" customWidth="1"/>
    <col min="9221" max="9221" width="22.42578125" style="1" customWidth="1"/>
    <col min="9222" max="9222" width="12.7109375" style="1" customWidth="1"/>
    <col min="9223" max="9223" width="13.42578125" style="1" bestFit="1" customWidth="1"/>
    <col min="9224" max="9224" width="7.28515625" style="1" customWidth="1"/>
    <col min="9225" max="9225" width="14.140625" style="1" customWidth="1"/>
    <col min="9226" max="9471" width="9.140625" style="1"/>
    <col min="9472" max="9472" width="7.7109375" style="1" customWidth="1"/>
    <col min="9473" max="9473" width="11.28515625" style="1" customWidth="1"/>
    <col min="9474" max="9474" width="14" style="1" customWidth="1"/>
    <col min="9475" max="9475" width="14.28515625" style="1" customWidth="1"/>
    <col min="9476" max="9476" width="30.28515625" style="1" bestFit="1" customWidth="1"/>
    <col min="9477" max="9477" width="22.42578125" style="1" customWidth="1"/>
    <col min="9478" max="9478" width="12.7109375" style="1" customWidth="1"/>
    <col min="9479" max="9479" width="13.42578125" style="1" bestFit="1" customWidth="1"/>
    <col min="9480" max="9480" width="7.28515625" style="1" customWidth="1"/>
    <col min="9481" max="9481" width="14.140625" style="1" customWidth="1"/>
    <col min="9482" max="9727" width="9.140625" style="1"/>
    <col min="9728" max="9728" width="7.7109375" style="1" customWidth="1"/>
    <col min="9729" max="9729" width="11.28515625" style="1" customWidth="1"/>
    <col min="9730" max="9730" width="14" style="1" customWidth="1"/>
    <col min="9731" max="9731" width="14.28515625" style="1" customWidth="1"/>
    <col min="9732" max="9732" width="30.28515625" style="1" bestFit="1" customWidth="1"/>
    <col min="9733" max="9733" width="22.42578125" style="1" customWidth="1"/>
    <col min="9734" max="9734" width="12.7109375" style="1" customWidth="1"/>
    <col min="9735" max="9735" width="13.42578125" style="1" bestFit="1" customWidth="1"/>
    <col min="9736" max="9736" width="7.28515625" style="1" customWidth="1"/>
    <col min="9737" max="9737" width="14.140625" style="1" customWidth="1"/>
    <col min="9738" max="9983" width="9.140625" style="1"/>
    <col min="9984" max="9984" width="7.7109375" style="1" customWidth="1"/>
    <col min="9985" max="9985" width="11.28515625" style="1" customWidth="1"/>
    <col min="9986" max="9986" width="14" style="1" customWidth="1"/>
    <col min="9987" max="9987" width="14.28515625" style="1" customWidth="1"/>
    <col min="9988" max="9988" width="30.28515625" style="1" bestFit="1" customWidth="1"/>
    <col min="9989" max="9989" width="22.42578125" style="1" customWidth="1"/>
    <col min="9990" max="9990" width="12.7109375" style="1" customWidth="1"/>
    <col min="9991" max="9991" width="13.42578125" style="1" bestFit="1" customWidth="1"/>
    <col min="9992" max="9992" width="7.28515625" style="1" customWidth="1"/>
    <col min="9993" max="9993" width="14.140625" style="1" customWidth="1"/>
    <col min="9994" max="10239" width="9.140625" style="1"/>
    <col min="10240" max="10240" width="7.7109375" style="1" customWidth="1"/>
    <col min="10241" max="10241" width="11.28515625" style="1" customWidth="1"/>
    <col min="10242" max="10242" width="14" style="1" customWidth="1"/>
    <col min="10243" max="10243" width="14.28515625" style="1" customWidth="1"/>
    <col min="10244" max="10244" width="30.28515625" style="1" bestFit="1" customWidth="1"/>
    <col min="10245" max="10245" width="22.42578125" style="1" customWidth="1"/>
    <col min="10246" max="10246" width="12.7109375" style="1" customWidth="1"/>
    <col min="10247" max="10247" width="13.42578125" style="1" bestFit="1" customWidth="1"/>
    <col min="10248" max="10248" width="7.28515625" style="1" customWidth="1"/>
    <col min="10249" max="10249" width="14.140625" style="1" customWidth="1"/>
    <col min="10250" max="10495" width="9.140625" style="1"/>
    <col min="10496" max="10496" width="7.7109375" style="1" customWidth="1"/>
    <col min="10497" max="10497" width="11.28515625" style="1" customWidth="1"/>
    <col min="10498" max="10498" width="14" style="1" customWidth="1"/>
    <col min="10499" max="10499" width="14.28515625" style="1" customWidth="1"/>
    <col min="10500" max="10500" width="30.28515625" style="1" bestFit="1" customWidth="1"/>
    <col min="10501" max="10501" width="22.42578125" style="1" customWidth="1"/>
    <col min="10502" max="10502" width="12.7109375" style="1" customWidth="1"/>
    <col min="10503" max="10503" width="13.42578125" style="1" bestFit="1" customWidth="1"/>
    <col min="10504" max="10504" width="7.28515625" style="1" customWidth="1"/>
    <col min="10505" max="10505" width="14.140625" style="1" customWidth="1"/>
    <col min="10506" max="10751" width="9.140625" style="1"/>
    <col min="10752" max="10752" width="7.7109375" style="1" customWidth="1"/>
    <col min="10753" max="10753" width="11.28515625" style="1" customWidth="1"/>
    <col min="10754" max="10754" width="14" style="1" customWidth="1"/>
    <col min="10755" max="10755" width="14.28515625" style="1" customWidth="1"/>
    <col min="10756" max="10756" width="30.28515625" style="1" bestFit="1" customWidth="1"/>
    <col min="10757" max="10757" width="22.42578125" style="1" customWidth="1"/>
    <col min="10758" max="10758" width="12.7109375" style="1" customWidth="1"/>
    <col min="10759" max="10759" width="13.42578125" style="1" bestFit="1" customWidth="1"/>
    <col min="10760" max="10760" width="7.28515625" style="1" customWidth="1"/>
    <col min="10761" max="10761" width="14.140625" style="1" customWidth="1"/>
    <col min="10762" max="11007" width="9.140625" style="1"/>
    <col min="11008" max="11008" width="7.7109375" style="1" customWidth="1"/>
    <col min="11009" max="11009" width="11.28515625" style="1" customWidth="1"/>
    <col min="11010" max="11010" width="14" style="1" customWidth="1"/>
    <col min="11011" max="11011" width="14.28515625" style="1" customWidth="1"/>
    <col min="11012" max="11012" width="30.28515625" style="1" bestFit="1" customWidth="1"/>
    <col min="11013" max="11013" width="22.42578125" style="1" customWidth="1"/>
    <col min="11014" max="11014" width="12.7109375" style="1" customWidth="1"/>
    <col min="11015" max="11015" width="13.42578125" style="1" bestFit="1" customWidth="1"/>
    <col min="11016" max="11016" width="7.28515625" style="1" customWidth="1"/>
    <col min="11017" max="11017" width="14.140625" style="1" customWidth="1"/>
    <col min="11018" max="11263" width="9.140625" style="1"/>
    <col min="11264" max="11264" width="7.7109375" style="1" customWidth="1"/>
    <col min="11265" max="11265" width="11.28515625" style="1" customWidth="1"/>
    <col min="11266" max="11266" width="14" style="1" customWidth="1"/>
    <col min="11267" max="11267" width="14.28515625" style="1" customWidth="1"/>
    <col min="11268" max="11268" width="30.28515625" style="1" bestFit="1" customWidth="1"/>
    <col min="11269" max="11269" width="22.42578125" style="1" customWidth="1"/>
    <col min="11270" max="11270" width="12.7109375" style="1" customWidth="1"/>
    <col min="11271" max="11271" width="13.42578125" style="1" bestFit="1" customWidth="1"/>
    <col min="11272" max="11272" width="7.28515625" style="1" customWidth="1"/>
    <col min="11273" max="11273" width="14.140625" style="1" customWidth="1"/>
    <col min="11274" max="11519" width="9.140625" style="1"/>
    <col min="11520" max="11520" width="7.7109375" style="1" customWidth="1"/>
    <col min="11521" max="11521" width="11.28515625" style="1" customWidth="1"/>
    <col min="11522" max="11522" width="14" style="1" customWidth="1"/>
    <col min="11523" max="11523" width="14.28515625" style="1" customWidth="1"/>
    <col min="11524" max="11524" width="30.28515625" style="1" bestFit="1" customWidth="1"/>
    <col min="11525" max="11525" width="22.42578125" style="1" customWidth="1"/>
    <col min="11526" max="11526" width="12.7109375" style="1" customWidth="1"/>
    <col min="11527" max="11527" width="13.42578125" style="1" bestFit="1" customWidth="1"/>
    <col min="11528" max="11528" width="7.28515625" style="1" customWidth="1"/>
    <col min="11529" max="11529" width="14.140625" style="1" customWidth="1"/>
    <col min="11530" max="11775" width="9.140625" style="1"/>
    <col min="11776" max="11776" width="7.7109375" style="1" customWidth="1"/>
    <col min="11777" max="11777" width="11.28515625" style="1" customWidth="1"/>
    <col min="11778" max="11778" width="14" style="1" customWidth="1"/>
    <col min="11779" max="11779" width="14.28515625" style="1" customWidth="1"/>
    <col min="11780" max="11780" width="30.28515625" style="1" bestFit="1" customWidth="1"/>
    <col min="11781" max="11781" width="22.42578125" style="1" customWidth="1"/>
    <col min="11782" max="11782" width="12.7109375" style="1" customWidth="1"/>
    <col min="11783" max="11783" width="13.42578125" style="1" bestFit="1" customWidth="1"/>
    <col min="11784" max="11784" width="7.28515625" style="1" customWidth="1"/>
    <col min="11785" max="11785" width="14.140625" style="1" customWidth="1"/>
    <col min="11786" max="12031" width="9.140625" style="1"/>
    <col min="12032" max="12032" width="7.7109375" style="1" customWidth="1"/>
    <col min="12033" max="12033" width="11.28515625" style="1" customWidth="1"/>
    <col min="12034" max="12034" width="14" style="1" customWidth="1"/>
    <col min="12035" max="12035" width="14.28515625" style="1" customWidth="1"/>
    <col min="12036" max="12036" width="30.28515625" style="1" bestFit="1" customWidth="1"/>
    <col min="12037" max="12037" width="22.42578125" style="1" customWidth="1"/>
    <col min="12038" max="12038" width="12.7109375" style="1" customWidth="1"/>
    <col min="12039" max="12039" width="13.42578125" style="1" bestFit="1" customWidth="1"/>
    <col min="12040" max="12040" width="7.28515625" style="1" customWidth="1"/>
    <col min="12041" max="12041" width="14.140625" style="1" customWidth="1"/>
    <col min="12042" max="12287" width="9.140625" style="1"/>
    <col min="12288" max="12288" width="7.7109375" style="1" customWidth="1"/>
    <col min="12289" max="12289" width="11.28515625" style="1" customWidth="1"/>
    <col min="12290" max="12290" width="14" style="1" customWidth="1"/>
    <col min="12291" max="12291" width="14.28515625" style="1" customWidth="1"/>
    <col min="12292" max="12292" width="30.28515625" style="1" bestFit="1" customWidth="1"/>
    <col min="12293" max="12293" width="22.42578125" style="1" customWidth="1"/>
    <col min="12294" max="12294" width="12.7109375" style="1" customWidth="1"/>
    <col min="12295" max="12295" width="13.42578125" style="1" bestFit="1" customWidth="1"/>
    <col min="12296" max="12296" width="7.28515625" style="1" customWidth="1"/>
    <col min="12297" max="12297" width="14.140625" style="1" customWidth="1"/>
    <col min="12298" max="12543" width="9.140625" style="1"/>
    <col min="12544" max="12544" width="7.7109375" style="1" customWidth="1"/>
    <col min="12545" max="12545" width="11.28515625" style="1" customWidth="1"/>
    <col min="12546" max="12546" width="14" style="1" customWidth="1"/>
    <col min="12547" max="12547" width="14.28515625" style="1" customWidth="1"/>
    <col min="12548" max="12548" width="30.28515625" style="1" bestFit="1" customWidth="1"/>
    <col min="12549" max="12549" width="22.42578125" style="1" customWidth="1"/>
    <col min="12550" max="12550" width="12.7109375" style="1" customWidth="1"/>
    <col min="12551" max="12551" width="13.42578125" style="1" bestFit="1" customWidth="1"/>
    <col min="12552" max="12552" width="7.28515625" style="1" customWidth="1"/>
    <col min="12553" max="12553" width="14.140625" style="1" customWidth="1"/>
    <col min="12554" max="12799" width="9.140625" style="1"/>
    <col min="12800" max="12800" width="7.7109375" style="1" customWidth="1"/>
    <col min="12801" max="12801" width="11.28515625" style="1" customWidth="1"/>
    <col min="12802" max="12802" width="14" style="1" customWidth="1"/>
    <col min="12803" max="12803" width="14.28515625" style="1" customWidth="1"/>
    <col min="12804" max="12804" width="30.28515625" style="1" bestFit="1" customWidth="1"/>
    <col min="12805" max="12805" width="22.42578125" style="1" customWidth="1"/>
    <col min="12806" max="12806" width="12.7109375" style="1" customWidth="1"/>
    <col min="12807" max="12807" width="13.42578125" style="1" bestFit="1" customWidth="1"/>
    <col min="12808" max="12808" width="7.28515625" style="1" customWidth="1"/>
    <col min="12809" max="12809" width="14.140625" style="1" customWidth="1"/>
    <col min="12810" max="13055" width="9.140625" style="1"/>
    <col min="13056" max="13056" width="7.7109375" style="1" customWidth="1"/>
    <col min="13057" max="13057" width="11.28515625" style="1" customWidth="1"/>
    <col min="13058" max="13058" width="14" style="1" customWidth="1"/>
    <col min="13059" max="13059" width="14.28515625" style="1" customWidth="1"/>
    <col min="13060" max="13060" width="30.28515625" style="1" bestFit="1" customWidth="1"/>
    <col min="13061" max="13061" width="22.42578125" style="1" customWidth="1"/>
    <col min="13062" max="13062" width="12.7109375" style="1" customWidth="1"/>
    <col min="13063" max="13063" width="13.42578125" style="1" bestFit="1" customWidth="1"/>
    <col min="13064" max="13064" width="7.28515625" style="1" customWidth="1"/>
    <col min="13065" max="13065" width="14.140625" style="1" customWidth="1"/>
    <col min="13066" max="13311" width="9.140625" style="1"/>
    <col min="13312" max="13312" width="7.7109375" style="1" customWidth="1"/>
    <col min="13313" max="13313" width="11.28515625" style="1" customWidth="1"/>
    <col min="13314" max="13314" width="14" style="1" customWidth="1"/>
    <col min="13315" max="13315" width="14.28515625" style="1" customWidth="1"/>
    <col min="13316" max="13316" width="30.28515625" style="1" bestFit="1" customWidth="1"/>
    <col min="13317" max="13317" width="22.42578125" style="1" customWidth="1"/>
    <col min="13318" max="13318" width="12.7109375" style="1" customWidth="1"/>
    <col min="13319" max="13319" width="13.42578125" style="1" bestFit="1" customWidth="1"/>
    <col min="13320" max="13320" width="7.28515625" style="1" customWidth="1"/>
    <col min="13321" max="13321" width="14.140625" style="1" customWidth="1"/>
    <col min="13322" max="13567" width="9.140625" style="1"/>
    <col min="13568" max="13568" width="7.7109375" style="1" customWidth="1"/>
    <col min="13569" max="13569" width="11.28515625" style="1" customWidth="1"/>
    <col min="13570" max="13570" width="14" style="1" customWidth="1"/>
    <col min="13571" max="13571" width="14.28515625" style="1" customWidth="1"/>
    <col min="13572" max="13572" width="30.28515625" style="1" bestFit="1" customWidth="1"/>
    <col min="13573" max="13573" width="22.42578125" style="1" customWidth="1"/>
    <col min="13574" max="13574" width="12.7109375" style="1" customWidth="1"/>
    <col min="13575" max="13575" width="13.42578125" style="1" bestFit="1" customWidth="1"/>
    <col min="13576" max="13576" width="7.28515625" style="1" customWidth="1"/>
    <col min="13577" max="13577" width="14.140625" style="1" customWidth="1"/>
    <col min="13578" max="13823" width="9.140625" style="1"/>
    <col min="13824" max="13824" width="7.7109375" style="1" customWidth="1"/>
    <col min="13825" max="13825" width="11.28515625" style="1" customWidth="1"/>
    <col min="13826" max="13826" width="14" style="1" customWidth="1"/>
    <col min="13827" max="13827" width="14.28515625" style="1" customWidth="1"/>
    <col min="13828" max="13828" width="30.28515625" style="1" bestFit="1" customWidth="1"/>
    <col min="13829" max="13829" width="22.42578125" style="1" customWidth="1"/>
    <col min="13830" max="13830" width="12.7109375" style="1" customWidth="1"/>
    <col min="13831" max="13831" width="13.42578125" style="1" bestFit="1" customWidth="1"/>
    <col min="13832" max="13832" width="7.28515625" style="1" customWidth="1"/>
    <col min="13833" max="13833" width="14.140625" style="1" customWidth="1"/>
    <col min="13834" max="14079" width="9.140625" style="1"/>
    <col min="14080" max="14080" width="7.7109375" style="1" customWidth="1"/>
    <col min="14081" max="14081" width="11.28515625" style="1" customWidth="1"/>
    <col min="14082" max="14082" width="14" style="1" customWidth="1"/>
    <col min="14083" max="14083" width="14.28515625" style="1" customWidth="1"/>
    <col min="14084" max="14084" width="30.28515625" style="1" bestFit="1" customWidth="1"/>
    <col min="14085" max="14085" width="22.42578125" style="1" customWidth="1"/>
    <col min="14086" max="14086" width="12.7109375" style="1" customWidth="1"/>
    <col min="14087" max="14087" width="13.42578125" style="1" bestFit="1" customWidth="1"/>
    <col min="14088" max="14088" width="7.28515625" style="1" customWidth="1"/>
    <col min="14089" max="14089" width="14.140625" style="1" customWidth="1"/>
    <col min="14090" max="14335" width="9.140625" style="1"/>
    <col min="14336" max="14336" width="7.7109375" style="1" customWidth="1"/>
    <col min="14337" max="14337" width="11.28515625" style="1" customWidth="1"/>
    <col min="14338" max="14338" width="14" style="1" customWidth="1"/>
    <col min="14339" max="14339" width="14.28515625" style="1" customWidth="1"/>
    <col min="14340" max="14340" width="30.28515625" style="1" bestFit="1" customWidth="1"/>
    <col min="14341" max="14341" width="22.42578125" style="1" customWidth="1"/>
    <col min="14342" max="14342" width="12.7109375" style="1" customWidth="1"/>
    <col min="14343" max="14343" width="13.42578125" style="1" bestFit="1" customWidth="1"/>
    <col min="14344" max="14344" width="7.28515625" style="1" customWidth="1"/>
    <col min="14345" max="14345" width="14.140625" style="1" customWidth="1"/>
    <col min="14346" max="14591" width="9.140625" style="1"/>
    <col min="14592" max="14592" width="7.7109375" style="1" customWidth="1"/>
    <col min="14593" max="14593" width="11.28515625" style="1" customWidth="1"/>
    <col min="14594" max="14594" width="14" style="1" customWidth="1"/>
    <col min="14595" max="14595" width="14.28515625" style="1" customWidth="1"/>
    <col min="14596" max="14596" width="30.28515625" style="1" bestFit="1" customWidth="1"/>
    <col min="14597" max="14597" width="22.42578125" style="1" customWidth="1"/>
    <col min="14598" max="14598" width="12.7109375" style="1" customWidth="1"/>
    <col min="14599" max="14599" width="13.42578125" style="1" bestFit="1" customWidth="1"/>
    <col min="14600" max="14600" width="7.28515625" style="1" customWidth="1"/>
    <col min="14601" max="14601" width="14.140625" style="1" customWidth="1"/>
    <col min="14602" max="14847" width="9.140625" style="1"/>
    <col min="14848" max="14848" width="7.7109375" style="1" customWidth="1"/>
    <col min="14849" max="14849" width="11.28515625" style="1" customWidth="1"/>
    <col min="14850" max="14850" width="14" style="1" customWidth="1"/>
    <col min="14851" max="14851" width="14.28515625" style="1" customWidth="1"/>
    <col min="14852" max="14852" width="30.28515625" style="1" bestFit="1" customWidth="1"/>
    <col min="14853" max="14853" width="22.42578125" style="1" customWidth="1"/>
    <col min="14854" max="14854" width="12.7109375" style="1" customWidth="1"/>
    <col min="14855" max="14855" width="13.42578125" style="1" bestFit="1" customWidth="1"/>
    <col min="14856" max="14856" width="7.28515625" style="1" customWidth="1"/>
    <col min="14857" max="14857" width="14.140625" style="1" customWidth="1"/>
    <col min="14858" max="15103" width="9.140625" style="1"/>
    <col min="15104" max="15104" width="7.7109375" style="1" customWidth="1"/>
    <col min="15105" max="15105" width="11.28515625" style="1" customWidth="1"/>
    <col min="15106" max="15106" width="14" style="1" customWidth="1"/>
    <col min="15107" max="15107" width="14.28515625" style="1" customWidth="1"/>
    <col min="15108" max="15108" width="30.28515625" style="1" bestFit="1" customWidth="1"/>
    <col min="15109" max="15109" width="22.42578125" style="1" customWidth="1"/>
    <col min="15110" max="15110" width="12.7109375" style="1" customWidth="1"/>
    <col min="15111" max="15111" width="13.42578125" style="1" bestFit="1" customWidth="1"/>
    <col min="15112" max="15112" width="7.28515625" style="1" customWidth="1"/>
    <col min="15113" max="15113" width="14.140625" style="1" customWidth="1"/>
    <col min="15114" max="15359" width="9.140625" style="1"/>
    <col min="15360" max="15360" width="7.7109375" style="1" customWidth="1"/>
    <col min="15361" max="15361" width="11.28515625" style="1" customWidth="1"/>
    <col min="15362" max="15362" width="14" style="1" customWidth="1"/>
    <col min="15363" max="15363" width="14.28515625" style="1" customWidth="1"/>
    <col min="15364" max="15364" width="30.28515625" style="1" bestFit="1" customWidth="1"/>
    <col min="15365" max="15365" width="22.42578125" style="1" customWidth="1"/>
    <col min="15366" max="15366" width="12.7109375" style="1" customWidth="1"/>
    <col min="15367" max="15367" width="13.42578125" style="1" bestFit="1" customWidth="1"/>
    <col min="15368" max="15368" width="7.28515625" style="1" customWidth="1"/>
    <col min="15369" max="15369" width="14.140625" style="1" customWidth="1"/>
    <col min="15370" max="15615" width="9.140625" style="1"/>
    <col min="15616" max="15616" width="7.7109375" style="1" customWidth="1"/>
    <col min="15617" max="15617" width="11.28515625" style="1" customWidth="1"/>
    <col min="15618" max="15618" width="14" style="1" customWidth="1"/>
    <col min="15619" max="15619" width="14.28515625" style="1" customWidth="1"/>
    <col min="15620" max="15620" width="30.28515625" style="1" bestFit="1" customWidth="1"/>
    <col min="15621" max="15621" width="22.42578125" style="1" customWidth="1"/>
    <col min="15622" max="15622" width="12.7109375" style="1" customWidth="1"/>
    <col min="15623" max="15623" width="13.42578125" style="1" bestFit="1" customWidth="1"/>
    <col min="15624" max="15624" width="7.28515625" style="1" customWidth="1"/>
    <col min="15625" max="15625" width="14.140625" style="1" customWidth="1"/>
    <col min="15626" max="15871" width="9.140625" style="1"/>
    <col min="15872" max="15872" width="7.7109375" style="1" customWidth="1"/>
    <col min="15873" max="15873" width="11.28515625" style="1" customWidth="1"/>
    <col min="15874" max="15874" width="14" style="1" customWidth="1"/>
    <col min="15875" max="15875" width="14.28515625" style="1" customWidth="1"/>
    <col min="15876" max="15876" width="30.28515625" style="1" bestFit="1" customWidth="1"/>
    <col min="15877" max="15877" width="22.42578125" style="1" customWidth="1"/>
    <col min="15878" max="15878" width="12.7109375" style="1" customWidth="1"/>
    <col min="15879" max="15879" width="13.42578125" style="1" bestFit="1" customWidth="1"/>
    <col min="15880" max="15880" width="7.28515625" style="1" customWidth="1"/>
    <col min="15881" max="15881" width="14.140625" style="1" customWidth="1"/>
    <col min="15882" max="16127" width="9.140625" style="1"/>
    <col min="16128" max="16128" width="7.7109375" style="1" customWidth="1"/>
    <col min="16129" max="16129" width="11.28515625" style="1" customWidth="1"/>
    <col min="16130" max="16130" width="14" style="1" customWidth="1"/>
    <col min="16131" max="16131" width="14.28515625" style="1" customWidth="1"/>
    <col min="16132" max="16132" width="30.28515625" style="1" bestFit="1" customWidth="1"/>
    <col min="16133" max="16133" width="22.42578125" style="1" customWidth="1"/>
    <col min="16134" max="16134" width="12.7109375" style="1" customWidth="1"/>
    <col min="16135" max="16135" width="13.42578125" style="1" bestFit="1" customWidth="1"/>
    <col min="16136" max="16136" width="7.28515625" style="1" customWidth="1"/>
    <col min="16137" max="16137" width="14.140625" style="1" customWidth="1"/>
    <col min="16138" max="16384" width="9.140625" style="1"/>
  </cols>
  <sheetData>
    <row r="1" spans="1:13" ht="15.75" thickBot="1" x14ac:dyDescent="0.3"/>
    <row r="2" spans="1:13" x14ac:dyDescent="0.25">
      <c r="A2" s="190" t="s">
        <v>280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2"/>
    </row>
    <row r="3" spans="1:13" ht="15.75" thickBot="1" x14ac:dyDescent="0.3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5"/>
    </row>
    <row r="4" spans="1:13" ht="15.75" thickBot="1" x14ac:dyDescent="0.3"/>
    <row r="5" spans="1:13" ht="45.75" thickBot="1" x14ac:dyDescent="0.3">
      <c r="A5" s="86" t="s">
        <v>116</v>
      </c>
      <c r="B5" s="87" t="s">
        <v>117</v>
      </c>
      <c r="C5" s="87" t="s">
        <v>156</v>
      </c>
      <c r="D5" s="87" t="s">
        <v>0</v>
      </c>
      <c r="E5" s="88" t="s">
        <v>1</v>
      </c>
      <c r="F5" s="99" t="s">
        <v>2</v>
      </c>
      <c r="G5" s="124" t="s">
        <v>3</v>
      </c>
      <c r="H5" s="125" t="s">
        <v>4</v>
      </c>
      <c r="I5" s="126" t="s">
        <v>279</v>
      </c>
      <c r="J5" s="124" t="s">
        <v>185</v>
      </c>
      <c r="K5" s="113" t="s">
        <v>186</v>
      </c>
      <c r="L5" s="89" t="s">
        <v>189</v>
      </c>
      <c r="M5" s="90" t="s">
        <v>190</v>
      </c>
    </row>
    <row r="6" spans="1:13" s="4" customFormat="1" ht="45.75" thickBot="1" x14ac:dyDescent="0.3">
      <c r="A6" s="11" t="s">
        <v>118</v>
      </c>
      <c r="B6" s="12" t="s">
        <v>119</v>
      </c>
      <c r="C6" s="16">
        <v>2000000</v>
      </c>
      <c r="D6" s="12" t="s">
        <v>5</v>
      </c>
      <c r="E6" s="17" t="s">
        <v>6</v>
      </c>
      <c r="F6" s="100">
        <v>40695</v>
      </c>
      <c r="G6" s="127">
        <v>2000000</v>
      </c>
      <c r="H6" s="147">
        <v>1</v>
      </c>
      <c r="I6" s="128">
        <v>2000000</v>
      </c>
      <c r="J6" s="129">
        <v>0</v>
      </c>
      <c r="K6" s="114">
        <v>0</v>
      </c>
      <c r="L6" s="91">
        <v>5290121</v>
      </c>
      <c r="M6" s="92" t="s">
        <v>194</v>
      </c>
    </row>
    <row r="7" spans="1:13" s="4" customFormat="1" ht="30" customHeight="1" x14ac:dyDescent="0.25">
      <c r="A7" s="165" t="s">
        <v>150</v>
      </c>
      <c r="B7" s="167" t="s">
        <v>151</v>
      </c>
      <c r="C7" s="160">
        <v>250000</v>
      </c>
      <c r="D7" s="3" t="s">
        <v>17</v>
      </c>
      <c r="E7" s="18" t="s">
        <v>18</v>
      </c>
      <c r="F7" s="101">
        <v>40900</v>
      </c>
      <c r="G7" s="130">
        <v>80000</v>
      </c>
      <c r="H7" s="162">
        <v>1</v>
      </c>
      <c r="I7" s="157">
        <v>247180</v>
      </c>
      <c r="J7" s="175">
        <v>0</v>
      </c>
      <c r="K7" s="187">
        <v>0</v>
      </c>
      <c r="L7" s="93">
        <v>5290121</v>
      </c>
      <c r="M7" s="94" t="s">
        <v>195</v>
      </c>
    </row>
    <row r="8" spans="1:13" s="4" customFormat="1" x14ac:dyDescent="0.25">
      <c r="A8" s="170"/>
      <c r="B8" s="171"/>
      <c r="C8" s="161"/>
      <c r="D8" s="14" t="s">
        <v>71</v>
      </c>
      <c r="E8" s="14" t="s">
        <v>72</v>
      </c>
      <c r="F8" s="102">
        <v>41443</v>
      </c>
      <c r="G8" s="131">
        <v>34227</v>
      </c>
      <c r="H8" s="163"/>
      <c r="I8" s="158"/>
      <c r="J8" s="176"/>
      <c r="K8" s="188"/>
      <c r="L8" s="13">
        <v>529012</v>
      </c>
      <c r="M8" s="95" t="s">
        <v>196</v>
      </c>
    </row>
    <row r="9" spans="1:13" s="4" customFormat="1" x14ac:dyDescent="0.25">
      <c r="A9" s="170"/>
      <c r="B9" s="171"/>
      <c r="C9" s="161"/>
      <c r="D9" s="19" t="s">
        <v>175</v>
      </c>
      <c r="E9" s="53" t="s">
        <v>176</v>
      </c>
      <c r="F9" s="102">
        <v>41616</v>
      </c>
      <c r="G9" s="131">
        <v>16000</v>
      </c>
      <c r="H9" s="163"/>
      <c r="I9" s="158"/>
      <c r="J9" s="176"/>
      <c r="K9" s="188"/>
      <c r="L9" s="13">
        <v>529012</v>
      </c>
      <c r="M9" s="95" t="s">
        <v>197</v>
      </c>
    </row>
    <row r="10" spans="1:13" s="4" customFormat="1" x14ac:dyDescent="0.25">
      <c r="A10" s="170"/>
      <c r="B10" s="171"/>
      <c r="C10" s="161"/>
      <c r="D10" s="19" t="s">
        <v>180</v>
      </c>
      <c r="E10" s="19" t="s">
        <v>177</v>
      </c>
      <c r="F10" s="102">
        <v>41610</v>
      </c>
      <c r="G10" s="131">
        <v>7503</v>
      </c>
      <c r="H10" s="163"/>
      <c r="I10" s="158"/>
      <c r="J10" s="176"/>
      <c r="K10" s="188"/>
      <c r="L10" s="13">
        <v>5124</v>
      </c>
      <c r="M10" s="95" t="s">
        <v>198</v>
      </c>
    </row>
    <row r="11" spans="1:13" s="4" customFormat="1" ht="15.75" thickBot="1" x14ac:dyDescent="0.3">
      <c r="A11" s="166"/>
      <c r="B11" s="168"/>
      <c r="C11" s="169"/>
      <c r="D11" s="21" t="s">
        <v>178</v>
      </c>
      <c r="E11" s="54" t="s">
        <v>179</v>
      </c>
      <c r="F11" s="103">
        <v>41610</v>
      </c>
      <c r="G11" s="132">
        <v>109450</v>
      </c>
      <c r="H11" s="164"/>
      <c r="I11" s="159"/>
      <c r="J11" s="177"/>
      <c r="K11" s="189"/>
      <c r="L11" s="24">
        <v>559083</v>
      </c>
      <c r="M11" s="96" t="s">
        <v>199</v>
      </c>
    </row>
    <row r="12" spans="1:13" s="6" customFormat="1" ht="30.75" thickBot="1" x14ac:dyDescent="0.3">
      <c r="A12" s="11" t="s">
        <v>120</v>
      </c>
      <c r="B12" s="12" t="s">
        <v>120</v>
      </c>
      <c r="C12" s="16">
        <v>500000</v>
      </c>
      <c r="D12" s="17" t="s">
        <v>191</v>
      </c>
      <c r="E12" s="17" t="s">
        <v>192</v>
      </c>
      <c r="F12" s="104">
        <v>41619</v>
      </c>
      <c r="G12" s="133">
        <v>495300</v>
      </c>
      <c r="H12" s="147">
        <v>1</v>
      </c>
      <c r="I12" s="128">
        <v>495300</v>
      </c>
      <c r="J12" s="129">
        <v>0</v>
      </c>
      <c r="K12" s="114">
        <v>0</v>
      </c>
      <c r="L12" s="91">
        <v>52712</v>
      </c>
      <c r="M12" s="92" t="s">
        <v>200</v>
      </c>
    </row>
    <row r="13" spans="1:13" s="4" customFormat="1" x14ac:dyDescent="0.25">
      <c r="A13" s="165" t="s">
        <v>121</v>
      </c>
      <c r="B13" s="167" t="s">
        <v>122</v>
      </c>
      <c r="C13" s="160">
        <v>2150000</v>
      </c>
      <c r="D13" s="23" t="s">
        <v>21</v>
      </c>
      <c r="E13" s="23" t="s">
        <v>22</v>
      </c>
      <c r="F13" s="105">
        <v>40927</v>
      </c>
      <c r="G13" s="130">
        <v>700000</v>
      </c>
      <c r="H13" s="162">
        <v>0.6</v>
      </c>
      <c r="I13" s="157">
        <f>2799000*0.6</f>
        <v>1679400</v>
      </c>
      <c r="J13" s="134">
        <f>G13*0.4</f>
        <v>280000</v>
      </c>
      <c r="K13" s="187">
        <v>0</v>
      </c>
      <c r="L13" s="93">
        <v>5252</v>
      </c>
      <c r="M13" s="94" t="s">
        <v>201</v>
      </c>
    </row>
    <row r="14" spans="1:13" s="4" customFormat="1" x14ac:dyDescent="0.25">
      <c r="A14" s="170"/>
      <c r="B14" s="171"/>
      <c r="C14" s="161"/>
      <c r="D14" s="20" t="s">
        <v>21</v>
      </c>
      <c r="E14" s="20" t="s">
        <v>42</v>
      </c>
      <c r="F14" s="106">
        <v>41024</v>
      </c>
      <c r="G14" s="131">
        <v>599000</v>
      </c>
      <c r="H14" s="163"/>
      <c r="I14" s="158"/>
      <c r="J14" s="135">
        <f t="shared" ref="J14:J18" si="0">G14*0.4</f>
        <v>239600</v>
      </c>
      <c r="K14" s="188"/>
      <c r="L14" s="13">
        <v>529012</v>
      </c>
      <c r="M14" s="95" t="s">
        <v>202</v>
      </c>
    </row>
    <row r="15" spans="1:13" x14ac:dyDescent="0.25">
      <c r="A15" s="170"/>
      <c r="B15" s="171"/>
      <c r="C15" s="161"/>
      <c r="D15" s="14" t="s">
        <v>48</v>
      </c>
      <c r="E15" s="14" t="s">
        <v>49</v>
      </c>
      <c r="F15" s="102">
        <v>41221</v>
      </c>
      <c r="G15" s="131">
        <v>280500</v>
      </c>
      <c r="H15" s="163"/>
      <c r="I15" s="158"/>
      <c r="J15" s="135">
        <f t="shared" si="0"/>
        <v>112200</v>
      </c>
      <c r="K15" s="188"/>
      <c r="L15" s="13">
        <v>5252</v>
      </c>
      <c r="M15" s="95" t="s">
        <v>203</v>
      </c>
    </row>
    <row r="16" spans="1:13" x14ac:dyDescent="0.25">
      <c r="A16" s="170"/>
      <c r="B16" s="171"/>
      <c r="C16" s="161"/>
      <c r="D16" s="14" t="s">
        <v>48</v>
      </c>
      <c r="E16" s="13" t="s">
        <v>53</v>
      </c>
      <c r="F16" s="102">
        <v>41249</v>
      </c>
      <c r="G16" s="131">
        <v>280500</v>
      </c>
      <c r="H16" s="163"/>
      <c r="I16" s="158"/>
      <c r="J16" s="135">
        <f t="shared" si="0"/>
        <v>112200</v>
      </c>
      <c r="K16" s="188"/>
      <c r="L16" s="13">
        <v>5252</v>
      </c>
      <c r="M16" s="95" t="s">
        <v>204</v>
      </c>
    </row>
    <row r="17" spans="1:16" x14ac:dyDescent="0.25">
      <c r="A17" s="170"/>
      <c r="B17" s="171"/>
      <c r="C17" s="161"/>
      <c r="D17" s="14" t="s">
        <v>48</v>
      </c>
      <c r="E17" s="20" t="s">
        <v>55</v>
      </c>
      <c r="F17" s="102">
        <v>41283</v>
      </c>
      <c r="G17" s="131">
        <v>289000</v>
      </c>
      <c r="H17" s="163"/>
      <c r="I17" s="158"/>
      <c r="J17" s="135">
        <f t="shared" si="0"/>
        <v>115600</v>
      </c>
      <c r="K17" s="188"/>
      <c r="L17" s="13">
        <v>5252</v>
      </c>
      <c r="M17" s="95" t="s">
        <v>205</v>
      </c>
      <c r="N17"/>
      <c r="P17"/>
    </row>
    <row r="18" spans="1:16" ht="30.75" thickBot="1" x14ac:dyDescent="0.3">
      <c r="A18" s="166"/>
      <c r="B18" s="10" t="s">
        <v>152</v>
      </c>
      <c r="C18" s="27">
        <v>650000</v>
      </c>
      <c r="D18" s="24" t="s">
        <v>48</v>
      </c>
      <c r="E18" s="21" t="s">
        <v>61</v>
      </c>
      <c r="F18" s="107">
        <v>41360</v>
      </c>
      <c r="G18" s="136">
        <v>650000</v>
      </c>
      <c r="H18" s="164"/>
      <c r="I18" s="159"/>
      <c r="J18" s="137">
        <f t="shared" si="0"/>
        <v>260000</v>
      </c>
      <c r="K18" s="189"/>
      <c r="L18" s="24">
        <v>5252</v>
      </c>
      <c r="M18" s="96" t="s">
        <v>206</v>
      </c>
      <c r="N18"/>
      <c r="P18"/>
    </row>
    <row r="19" spans="1:16" ht="45.75" thickBot="1" x14ac:dyDescent="0.3">
      <c r="A19" s="11" t="s">
        <v>123</v>
      </c>
      <c r="B19" s="12" t="s">
        <v>123</v>
      </c>
      <c r="C19" s="16">
        <v>500000</v>
      </c>
      <c r="D19" s="12" t="s">
        <v>5</v>
      </c>
      <c r="E19" s="17" t="s">
        <v>11</v>
      </c>
      <c r="F19" s="100">
        <v>40893</v>
      </c>
      <c r="G19" s="133">
        <v>500000</v>
      </c>
      <c r="H19" s="147">
        <v>1</v>
      </c>
      <c r="I19" s="128">
        <v>500000</v>
      </c>
      <c r="J19" s="129">
        <v>0</v>
      </c>
      <c r="K19" s="114">
        <v>0</v>
      </c>
      <c r="L19" s="91">
        <v>5290121</v>
      </c>
      <c r="M19" s="92" t="s">
        <v>207</v>
      </c>
    </row>
    <row r="20" spans="1:16" x14ac:dyDescent="0.25">
      <c r="A20" s="165" t="s">
        <v>124</v>
      </c>
      <c r="B20" s="167" t="s">
        <v>125</v>
      </c>
      <c r="C20" s="160">
        <v>350000</v>
      </c>
      <c r="D20" s="23" t="s">
        <v>76</v>
      </c>
      <c r="E20" s="23" t="s">
        <v>77</v>
      </c>
      <c r="F20" s="105">
        <v>41486</v>
      </c>
      <c r="G20" s="130">
        <v>50546</v>
      </c>
      <c r="H20" s="162">
        <v>1</v>
      </c>
      <c r="I20" s="157">
        <v>343714</v>
      </c>
      <c r="J20" s="175">
        <v>0</v>
      </c>
      <c r="K20" s="187">
        <v>0</v>
      </c>
      <c r="L20" s="93">
        <v>1612</v>
      </c>
      <c r="M20" s="94" t="s">
        <v>208</v>
      </c>
      <c r="N20"/>
      <c r="P20"/>
    </row>
    <row r="21" spans="1:16" x14ac:dyDescent="0.25">
      <c r="A21" s="170"/>
      <c r="B21" s="171"/>
      <c r="C21" s="161"/>
      <c r="D21" s="14" t="s">
        <v>80</v>
      </c>
      <c r="E21" s="14" t="s">
        <v>81</v>
      </c>
      <c r="F21" s="102">
        <v>41499</v>
      </c>
      <c r="G21" s="131">
        <v>102334</v>
      </c>
      <c r="H21" s="163"/>
      <c r="I21" s="158"/>
      <c r="J21" s="176"/>
      <c r="K21" s="188"/>
      <c r="L21" s="13">
        <v>1612</v>
      </c>
      <c r="M21" s="95" t="s">
        <v>209</v>
      </c>
      <c r="N21"/>
      <c r="P21"/>
    </row>
    <row r="22" spans="1:16" x14ac:dyDescent="0.25">
      <c r="A22" s="170"/>
      <c r="B22" s="171"/>
      <c r="C22" s="161"/>
      <c r="D22" s="14" t="s">
        <v>84</v>
      </c>
      <c r="E22" s="14">
        <v>7720003935</v>
      </c>
      <c r="F22" s="102">
        <v>41519</v>
      </c>
      <c r="G22" s="131">
        <v>154854</v>
      </c>
      <c r="H22" s="163"/>
      <c r="I22" s="158"/>
      <c r="J22" s="176"/>
      <c r="K22" s="188"/>
      <c r="L22" s="13">
        <v>1612</v>
      </c>
      <c r="M22" s="95" t="s">
        <v>210</v>
      </c>
      <c r="N22"/>
      <c r="P22"/>
    </row>
    <row r="23" spans="1:16" s="6" customFormat="1" x14ac:dyDescent="0.25">
      <c r="A23" s="170"/>
      <c r="B23" s="171"/>
      <c r="C23" s="161"/>
      <c r="D23" s="20" t="s">
        <v>97</v>
      </c>
      <c r="E23" s="20" t="s">
        <v>98</v>
      </c>
      <c r="F23" s="102">
        <v>41507</v>
      </c>
      <c r="G23" s="131">
        <v>35980</v>
      </c>
      <c r="H23" s="163"/>
      <c r="I23" s="158"/>
      <c r="J23" s="176"/>
      <c r="K23" s="188"/>
      <c r="L23" s="13">
        <v>1612</v>
      </c>
      <c r="M23" s="95" t="s">
        <v>211</v>
      </c>
    </row>
    <row r="24" spans="1:16" ht="45" x14ac:dyDescent="0.25">
      <c r="A24" s="170"/>
      <c r="B24" s="5" t="s">
        <v>126</v>
      </c>
      <c r="C24" s="28">
        <v>4000500</v>
      </c>
      <c r="D24" s="19" t="s">
        <v>68</v>
      </c>
      <c r="E24" s="19">
        <v>313000458</v>
      </c>
      <c r="F24" s="108">
        <v>41416</v>
      </c>
      <c r="G24" s="131">
        <v>4000500</v>
      </c>
      <c r="H24" s="148">
        <v>0.85</v>
      </c>
      <c r="I24" s="138">
        <f>G24*0.85</f>
        <v>3400425</v>
      </c>
      <c r="J24" s="135">
        <f>G24*0.15</f>
        <v>600075</v>
      </c>
      <c r="K24" s="115">
        <v>0</v>
      </c>
      <c r="L24" s="13">
        <v>1612</v>
      </c>
      <c r="M24" s="95" t="s">
        <v>212</v>
      </c>
      <c r="N24"/>
      <c r="P24"/>
    </row>
    <row r="25" spans="1:16" ht="45" customHeight="1" x14ac:dyDescent="0.25">
      <c r="A25" s="170"/>
      <c r="B25" s="5" t="s">
        <v>127</v>
      </c>
      <c r="C25" s="28">
        <v>3500000</v>
      </c>
      <c r="D25" s="19" t="s">
        <v>173</v>
      </c>
      <c r="E25" s="19" t="s">
        <v>174</v>
      </c>
      <c r="F25" s="102">
        <v>41616</v>
      </c>
      <c r="G25" s="131">
        <v>1206960</v>
      </c>
      <c r="H25" s="148">
        <v>0.85</v>
      </c>
      <c r="I25" s="138">
        <f>G25*0.85</f>
        <v>1025916</v>
      </c>
      <c r="J25" s="135">
        <f t="shared" ref="J25" si="1">G25*0.15</f>
        <v>181044</v>
      </c>
      <c r="K25" s="115">
        <v>0</v>
      </c>
      <c r="L25" s="13">
        <v>1612</v>
      </c>
      <c r="M25" s="95" t="s">
        <v>213</v>
      </c>
      <c r="N25"/>
      <c r="O25"/>
      <c r="P25"/>
    </row>
    <row r="26" spans="1:16" s="6" customFormat="1" ht="45" customHeight="1" x14ac:dyDescent="0.25">
      <c r="A26" s="170"/>
      <c r="B26" s="171" t="s">
        <v>153</v>
      </c>
      <c r="C26" s="161">
        <v>20000000</v>
      </c>
      <c r="D26" s="20" t="s">
        <v>40</v>
      </c>
      <c r="E26" s="20" t="s">
        <v>41</v>
      </c>
      <c r="F26" s="106">
        <v>41067</v>
      </c>
      <c r="G26" s="131">
        <v>25000000</v>
      </c>
      <c r="H26" s="148">
        <v>0.3</v>
      </c>
      <c r="I26" s="138">
        <f>20000000*0.3</f>
        <v>6000000</v>
      </c>
      <c r="J26" s="135">
        <f>20000000-I26</f>
        <v>14000000</v>
      </c>
      <c r="K26" s="116">
        <f>G26-I26-J26</f>
        <v>5000000</v>
      </c>
      <c r="L26" s="13">
        <v>1612</v>
      </c>
      <c r="M26" s="95" t="s">
        <v>214</v>
      </c>
    </row>
    <row r="27" spans="1:16" s="6" customFormat="1" x14ac:dyDescent="0.25">
      <c r="A27" s="170"/>
      <c r="B27" s="171"/>
      <c r="C27" s="161"/>
      <c r="D27" s="20" t="s">
        <v>32</v>
      </c>
      <c r="E27" s="20" t="s">
        <v>33</v>
      </c>
      <c r="F27" s="106">
        <v>41078</v>
      </c>
      <c r="G27" s="131">
        <v>254000</v>
      </c>
      <c r="H27" s="148">
        <v>0</v>
      </c>
      <c r="I27" s="158">
        <v>0</v>
      </c>
      <c r="J27" s="176">
        <v>0</v>
      </c>
      <c r="K27" s="116">
        <f>G27</f>
        <v>254000</v>
      </c>
      <c r="L27" s="13">
        <v>529012</v>
      </c>
      <c r="M27" s="95" t="s">
        <v>215</v>
      </c>
    </row>
    <row r="28" spans="1:16" s="6" customFormat="1" x14ac:dyDescent="0.25">
      <c r="A28" s="170"/>
      <c r="B28" s="171"/>
      <c r="C28" s="161"/>
      <c r="D28" s="20" t="s">
        <v>34</v>
      </c>
      <c r="E28" s="20" t="s">
        <v>35</v>
      </c>
      <c r="F28" s="106">
        <v>41088</v>
      </c>
      <c r="G28" s="131">
        <v>80000</v>
      </c>
      <c r="H28" s="148">
        <v>0</v>
      </c>
      <c r="I28" s="158"/>
      <c r="J28" s="176"/>
      <c r="K28" s="116">
        <f>G28</f>
        <v>80000</v>
      </c>
      <c r="L28" s="13">
        <v>1612</v>
      </c>
      <c r="M28" s="95" t="s">
        <v>216</v>
      </c>
    </row>
    <row r="29" spans="1:16" x14ac:dyDescent="0.25">
      <c r="A29" s="170"/>
      <c r="B29" s="5" t="s">
        <v>154</v>
      </c>
      <c r="C29" s="28">
        <v>200000</v>
      </c>
      <c r="D29" s="5" t="s">
        <v>15</v>
      </c>
      <c r="E29" s="19" t="s">
        <v>16</v>
      </c>
      <c r="F29" s="108">
        <v>40897</v>
      </c>
      <c r="G29" s="131">
        <v>180000</v>
      </c>
      <c r="H29" s="148">
        <v>0.85</v>
      </c>
      <c r="I29" s="138">
        <f>G29*0.85</f>
        <v>153000</v>
      </c>
      <c r="J29" s="135">
        <f>G29*0.15</f>
        <v>27000</v>
      </c>
      <c r="K29" s="115">
        <v>0</v>
      </c>
      <c r="L29" s="13">
        <v>1612</v>
      </c>
      <c r="M29" s="95" t="s">
        <v>217</v>
      </c>
    </row>
    <row r="30" spans="1:16" x14ac:dyDescent="0.25">
      <c r="A30" s="170"/>
      <c r="B30" s="5" t="s">
        <v>128</v>
      </c>
      <c r="C30" s="28">
        <v>500000</v>
      </c>
      <c r="D30" s="5" t="s">
        <v>9</v>
      </c>
      <c r="E30" s="19" t="s">
        <v>10</v>
      </c>
      <c r="F30" s="108">
        <v>40765</v>
      </c>
      <c r="G30" s="131">
        <v>499015</v>
      </c>
      <c r="H30" s="148">
        <v>0.3</v>
      </c>
      <c r="I30" s="138">
        <f>G30*0.3</f>
        <v>149704.5</v>
      </c>
      <c r="J30" s="135">
        <f>G30*0.7</f>
        <v>349310.5</v>
      </c>
      <c r="K30" s="117">
        <v>0</v>
      </c>
      <c r="L30" s="13">
        <v>1612</v>
      </c>
      <c r="M30" s="95" t="s">
        <v>218</v>
      </c>
    </row>
    <row r="31" spans="1:16" ht="30" customHeight="1" x14ac:dyDescent="0.25">
      <c r="A31" s="170"/>
      <c r="B31" s="171" t="s">
        <v>129</v>
      </c>
      <c r="C31" s="161">
        <v>3709221</v>
      </c>
      <c r="D31" s="14" t="s">
        <v>78</v>
      </c>
      <c r="E31" s="14" t="s">
        <v>79</v>
      </c>
      <c r="F31" s="102">
        <v>41487</v>
      </c>
      <c r="G31" s="131">
        <v>1168400</v>
      </c>
      <c r="H31" s="163">
        <v>0.85</v>
      </c>
      <c r="I31" s="158">
        <v>3149420</v>
      </c>
      <c r="J31" s="135">
        <f>G31*0.15</f>
        <v>175260</v>
      </c>
      <c r="K31" s="188">
        <v>0</v>
      </c>
      <c r="L31" s="13">
        <v>1612</v>
      </c>
      <c r="M31" s="95" t="s">
        <v>219</v>
      </c>
      <c r="N31"/>
      <c r="P31"/>
    </row>
    <row r="32" spans="1:16" x14ac:dyDescent="0.25">
      <c r="A32" s="170"/>
      <c r="B32" s="171"/>
      <c r="C32" s="161"/>
      <c r="D32" s="14" t="s">
        <v>78</v>
      </c>
      <c r="E32" s="14" t="s">
        <v>83</v>
      </c>
      <c r="F32" s="102">
        <v>41514</v>
      </c>
      <c r="G32" s="131">
        <v>1168400</v>
      </c>
      <c r="H32" s="163"/>
      <c r="I32" s="158"/>
      <c r="J32" s="135">
        <f>G32*0.15</f>
        <v>175260</v>
      </c>
      <c r="K32" s="188"/>
      <c r="L32" s="13">
        <v>1612</v>
      </c>
      <c r="M32" s="95" t="s">
        <v>220</v>
      </c>
      <c r="N32"/>
      <c r="P32"/>
    </row>
    <row r="33" spans="1:16" ht="15.75" thickBot="1" x14ac:dyDescent="0.3">
      <c r="A33" s="166"/>
      <c r="B33" s="168"/>
      <c r="C33" s="169"/>
      <c r="D33" s="21" t="s">
        <v>78</v>
      </c>
      <c r="E33" s="21" t="s">
        <v>93</v>
      </c>
      <c r="F33" s="103">
        <v>41571</v>
      </c>
      <c r="G33" s="132">
        <v>1368400</v>
      </c>
      <c r="H33" s="164"/>
      <c r="I33" s="159"/>
      <c r="J33" s="137">
        <f>G33*0.15</f>
        <v>205260</v>
      </c>
      <c r="K33" s="189"/>
      <c r="L33" s="24">
        <v>1612</v>
      </c>
      <c r="M33" s="96" t="s">
        <v>221</v>
      </c>
      <c r="N33"/>
      <c r="P33"/>
    </row>
    <row r="34" spans="1:16" ht="30" customHeight="1" x14ac:dyDescent="0.25">
      <c r="A34" s="165" t="s">
        <v>130</v>
      </c>
      <c r="B34" s="167" t="s">
        <v>130</v>
      </c>
      <c r="C34" s="160">
        <v>3000000</v>
      </c>
      <c r="D34" s="3" t="s">
        <v>13</v>
      </c>
      <c r="E34" s="18" t="s">
        <v>14</v>
      </c>
      <c r="F34" s="101">
        <v>40897</v>
      </c>
      <c r="G34" s="130">
        <v>3555500</v>
      </c>
      <c r="H34" s="149">
        <v>0.3</v>
      </c>
      <c r="I34" s="139">
        <f>3000000*0.3</f>
        <v>900000</v>
      </c>
      <c r="J34" s="134">
        <f>3000000-I34</f>
        <v>2100000</v>
      </c>
      <c r="K34" s="118">
        <f>G34-I34-J34</f>
        <v>555500</v>
      </c>
      <c r="L34" s="93">
        <v>35202</v>
      </c>
      <c r="M34" s="94" t="s">
        <v>222</v>
      </c>
    </row>
    <row r="35" spans="1:16" ht="15.75" thickBot="1" x14ac:dyDescent="0.3">
      <c r="A35" s="166"/>
      <c r="B35" s="168"/>
      <c r="C35" s="169"/>
      <c r="D35" s="10" t="s">
        <v>13</v>
      </c>
      <c r="E35" s="21" t="s">
        <v>278</v>
      </c>
      <c r="F35" s="109">
        <v>40897</v>
      </c>
      <c r="G35" s="132">
        <v>0</v>
      </c>
      <c r="H35" s="150"/>
      <c r="I35" s="140"/>
      <c r="J35" s="137"/>
      <c r="K35" s="119"/>
      <c r="L35" s="24" t="s">
        <v>277</v>
      </c>
      <c r="M35" s="96" t="s">
        <v>193</v>
      </c>
    </row>
    <row r="36" spans="1:16" ht="30" x14ac:dyDescent="0.25">
      <c r="A36" s="165" t="s">
        <v>131</v>
      </c>
      <c r="B36" s="3" t="s">
        <v>132</v>
      </c>
      <c r="C36" s="32">
        <v>2000000</v>
      </c>
      <c r="D36" s="18" t="s">
        <v>37</v>
      </c>
      <c r="E36" s="18" t="s">
        <v>38</v>
      </c>
      <c r="F36" s="101">
        <v>41131</v>
      </c>
      <c r="G36" s="130">
        <v>1968500</v>
      </c>
      <c r="H36" s="149">
        <v>1</v>
      </c>
      <c r="I36" s="139">
        <v>1968500</v>
      </c>
      <c r="J36" s="134">
        <v>0</v>
      </c>
      <c r="K36" s="120">
        <v>0</v>
      </c>
      <c r="L36" s="93">
        <v>529012</v>
      </c>
      <c r="M36" s="94" t="s">
        <v>223</v>
      </c>
    </row>
    <row r="37" spans="1:16" ht="30" x14ac:dyDescent="0.25">
      <c r="A37" s="170"/>
      <c r="B37" s="5" t="s">
        <v>133</v>
      </c>
      <c r="C37" s="28">
        <v>1000000</v>
      </c>
      <c r="D37" s="5" t="s">
        <v>5</v>
      </c>
      <c r="E37" s="19" t="s">
        <v>12</v>
      </c>
      <c r="F37" s="108">
        <v>40893</v>
      </c>
      <c r="G37" s="131">
        <v>1000000</v>
      </c>
      <c r="H37" s="148">
        <v>1</v>
      </c>
      <c r="I37" s="138">
        <v>1000000</v>
      </c>
      <c r="J37" s="135">
        <v>0</v>
      </c>
      <c r="K37" s="117">
        <v>0</v>
      </c>
      <c r="L37" s="13">
        <v>5290121</v>
      </c>
      <c r="M37" s="95" t="s">
        <v>224</v>
      </c>
    </row>
    <row r="38" spans="1:16" ht="30" x14ac:dyDescent="0.25">
      <c r="A38" s="170"/>
      <c r="B38" s="5" t="s">
        <v>134</v>
      </c>
      <c r="C38" s="28">
        <v>1500000</v>
      </c>
      <c r="D38" s="19" t="s">
        <v>37</v>
      </c>
      <c r="E38" s="19" t="s">
        <v>39</v>
      </c>
      <c r="F38" s="108">
        <v>41134</v>
      </c>
      <c r="G38" s="131">
        <v>1498600</v>
      </c>
      <c r="H38" s="148">
        <v>1</v>
      </c>
      <c r="I38" s="138">
        <v>1498600</v>
      </c>
      <c r="J38" s="135">
        <v>0</v>
      </c>
      <c r="K38" s="117">
        <v>0</v>
      </c>
      <c r="L38" s="13">
        <v>529012</v>
      </c>
      <c r="M38" s="95" t="s">
        <v>225</v>
      </c>
    </row>
    <row r="39" spans="1:16" ht="30" x14ac:dyDescent="0.25">
      <c r="A39" s="170"/>
      <c r="B39" s="5" t="s">
        <v>135</v>
      </c>
      <c r="C39" s="28">
        <v>1000000</v>
      </c>
      <c r="D39" s="20" t="s">
        <v>95</v>
      </c>
      <c r="E39" s="20" t="s">
        <v>96</v>
      </c>
      <c r="F39" s="102">
        <v>41550</v>
      </c>
      <c r="G39" s="131">
        <v>952500</v>
      </c>
      <c r="H39" s="148">
        <v>1</v>
      </c>
      <c r="I39" s="138">
        <v>952500</v>
      </c>
      <c r="J39" s="135">
        <v>0</v>
      </c>
      <c r="K39" s="117">
        <v>0</v>
      </c>
      <c r="L39" s="13">
        <v>529012</v>
      </c>
      <c r="M39" s="95" t="s">
        <v>226</v>
      </c>
      <c r="N39"/>
      <c r="P39"/>
    </row>
    <row r="40" spans="1:16" ht="30" customHeight="1" x14ac:dyDescent="0.25">
      <c r="A40" s="170"/>
      <c r="B40" s="171" t="s">
        <v>136</v>
      </c>
      <c r="C40" s="161">
        <v>4100000</v>
      </c>
      <c r="D40" s="20" t="s">
        <v>7</v>
      </c>
      <c r="E40" s="20" t="s">
        <v>104</v>
      </c>
      <c r="F40" s="102">
        <v>41597</v>
      </c>
      <c r="G40" s="131">
        <v>1153160</v>
      </c>
      <c r="H40" s="163">
        <v>0.85</v>
      </c>
      <c r="I40" s="158">
        <v>3219763</v>
      </c>
      <c r="J40" s="135">
        <f>G40*0.15</f>
        <v>172974</v>
      </c>
      <c r="K40" s="188">
        <v>0</v>
      </c>
      <c r="L40" s="13">
        <v>114</v>
      </c>
      <c r="M40" s="95" t="s">
        <v>227</v>
      </c>
      <c r="N40"/>
      <c r="P40"/>
    </row>
    <row r="41" spans="1:16" x14ac:dyDescent="0.25">
      <c r="A41" s="170"/>
      <c r="B41" s="171"/>
      <c r="C41" s="161"/>
      <c r="D41" s="20" t="s">
        <v>51</v>
      </c>
      <c r="E41" s="20" t="s">
        <v>100</v>
      </c>
      <c r="F41" s="102">
        <v>41548</v>
      </c>
      <c r="G41" s="131">
        <v>180000</v>
      </c>
      <c r="H41" s="163"/>
      <c r="I41" s="158"/>
      <c r="J41" s="135">
        <f t="shared" ref="J41:J46" si="2">G41*0.15</f>
        <v>27000</v>
      </c>
      <c r="K41" s="188"/>
      <c r="L41" s="13">
        <v>114</v>
      </c>
      <c r="M41" s="95" t="s">
        <v>228</v>
      </c>
      <c r="N41"/>
      <c r="P41"/>
    </row>
    <row r="42" spans="1:16" x14ac:dyDescent="0.25">
      <c r="A42" s="170"/>
      <c r="B42" s="171"/>
      <c r="C42" s="161"/>
      <c r="D42" s="14" t="s">
        <v>89</v>
      </c>
      <c r="E42" s="14" t="s">
        <v>90</v>
      </c>
      <c r="F42" s="102">
        <v>41520</v>
      </c>
      <c r="G42" s="131">
        <v>800000</v>
      </c>
      <c r="H42" s="163"/>
      <c r="I42" s="158"/>
      <c r="J42" s="135">
        <f t="shared" si="2"/>
        <v>120000</v>
      </c>
      <c r="K42" s="188"/>
      <c r="L42" s="13">
        <v>113</v>
      </c>
      <c r="M42" s="95" t="s">
        <v>229</v>
      </c>
      <c r="N42"/>
      <c r="P42"/>
    </row>
    <row r="43" spans="1:16" x14ac:dyDescent="0.25">
      <c r="A43" s="170"/>
      <c r="B43" s="171"/>
      <c r="C43" s="161"/>
      <c r="D43" s="20" t="s">
        <v>89</v>
      </c>
      <c r="E43" s="20" t="s">
        <v>99</v>
      </c>
      <c r="F43" s="102">
        <v>41520</v>
      </c>
      <c r="G43" s="131">
        <v>799996</v>
      </c>
      <c r="H43" s="163"/>
      <c r="I43" s="158"/>
      <c r="J43" s="135">
        <f t="shared" si="2"/>
        <v>119999.4</v>
      </c>
      <c r="K43" s="188"/>
      <c r="L43" s="13">
        <v>113</v>
      </c>
      <c r="M43" s="95" t="s">
        <v>230</v>
      </c>
      <c r="N43"/>
      <c r="P43"/>
    </row>
    <row r="44" spans="1:16" x14ac:dyDescent="0.25">
      <c r="A44" s="170"/>
      <c r="B44" s="171"/>
      <c r="C44" s="161"/>
      <c r="D44" s="19" t="s">
        <v>110</v>
      </c>
      <c r="E44" s="19" t="s">
        <v>111</v>
      </c>
      <c r="F44" s="102">
        <v>41600</v>
      </c>
      <c r="G44" s="131">
        <v>400000</v>
      </c>
      <c r="H44" s="163"/>
      <c r="I44" s="158"/>
      <c r="J44" s="135">
        <f t="shared" si="2"/>
        <v>60000</v>
      </c>
      <c r="K44" s="188"/>
      <c r="L44" s="13">
        <v>529012</v>
      </c>
      <c r="M44" s="95" t="s">
        <v>231</v>
      </c>
      <c r="N44"/>
      <c r="P44"/>
    </row>
    <row r="45" spans="1:16" x14ac:dyDescent="0.25">
      <c r="A45" s="170"/>
      <c r="B45" s="171"/>
      <c r="C45" s="161"/>
      <c r="D45" s="19" t="s">
        <v>181</v>
      </c>
      <c r="E45" s="19" t="s">
        <v>182</v>
      </c>
      <c r="F45" s="102">
        <v>41610</v>
      </c>
      <c r="G45" s="131">
        <v>150000</v>
      </c>
      <c r="H45" s="163"/>
      <c r="I45" s="158"/>
      <c r="J45" s="135">
        <f t="shared" si="2"/>
        <v>22500</v>
      </c>
      <c r="K45" s="188"/>
      <c r="L45" s="13">
        <v>529012</v>
      </c>
      <c r="M45" s="95" t="s">
        <v>232</v>
      </c>
      <c r="N45"/>
      <c r="P45"/>
    </row>
    <row r="46" spans="1:16" x14ac:dyDescent="0.25">
      <c r="A46" s="170"/>
      <c r="B46" s="171"/>
      <c r="C46" s="161"/>
      <c r="D46" s="53" t="s">
        <v>183</v>
      </c>
      <c r="E46" s="53" t="s">
        <v>184</v>
      </c>
      <c r="F46" s="102">
        <v>41606</v>
      </c>
      <c r="G46" s="131">
        <v>304800</v>
      </c>
      <c r="H46" s="163"/>
      <c r="I46" s="158"/>
      <c r="J46" s="135">
        <f t="shared" si="2"/>
        <v>45720</v>
      </c>
      <c r="K46" s="188"/>
      <c r="L46" s="13">
        <v>529012</v>
      </c>
      <c r="M46" s="95" t="s">
        <v>233</v>
      </c>
      <c r="N46"/>
      <c r="P46"/>
    </row>
    <row r="47" spans="1:16" s="4" customFormat="1" ht="60" customHeight="1" x14ac:dyDescent="0.25">
      <c r="A47" s="170"/>
      <c r="B47" s="171" t="s">
        <v>137</v>
      </c>
      <c r="C47" s="161">
        <v>1000000</v>
      </c>
      <c r="D47" s="14" t="s">
        <v>69</v>
      </c>
      <c r="E47" s="14" t="s">
        <v>70</v>
      </c>
      <c r="F47" s="102">
        <v>41415</v>
      </c>
      <c r="G47" s="131">
        <v>232410</v>
      </c>
      <c r="H47" s="163">
        <v>1</v>
      </c>
      <c r="I47" s="158">
        <v>999998</v>
      </c>
      <c r="J47" s="176">
        <v>0</v>
      </c>
      <c r="K47" s="188">
        <v>0</v>
      </c>
      <c r="L47" s="13">
        <v>114</v>
      </c>
      <c r="M47" s="95" t="s">
        <v>234</v>
      </c>
    </row>
    <row r="48" spans="1:16" x14ac:dyDescent="0.25">
      <c r="A48" s="170"/>
      <c r="B48" s="171"/>
      <c r="C48" s="161"/>
      <c r="D48" s="20" t="s">
        <v>7</v>
      </c>
      <c r="E48" s="20" t="s">
        <v>101</v>
      </c>
      <c r="F48" s="102">
        <v>41597</v>
      </c>
      <c r="G48" s="131">
        <v>767588</v>
      </c>
      <c r="H48" s="163"/>
      <c r="I48" s="158"/>
      <c r="J48" s="176"/>
      <c r="K48" s="188"/>
      <c r="L48" s="13">
        <v>114</v>
      </c>
      <c r="M48" s="95" t="s">
        <v>222</v>
      </c>
      <c r="N48"/>
      <c r="O48"/>
      <c r="P48"/>
    </row>
    <row r="49" spans="1:16" s="4" customFormat="1" ht="45" customHeight="1" x14ac:dyDescent="0.25">
      <c r="A49" s="170"/>
      <c r="B49" s="171" t="s">
        <v>155</v>
      </c>
      <c r="C49" s="161">
        <v>3900000</v>
      </c>
      <c r="D49" s="13" t="s">
        <v>64</v>
      </c>
      <c r="E49" s="19" t="s">
        <v>65</v>
      </c>
      <c r="F49" s="110">
        <v>41374</v>
      </c>
      <c r="G49" s="131">
        <v>320040</v>
      </c>
      <c r="H49" s="163">
        <v>0.85</v>
      </c>
      <c r="I49" s="158">
        <v>2821706</v>
      </c>
      <c r="J49" s="135">
        <f>G49*0.15</f>
        <v>48006</v>
      </c>
      <c r="K49" s="188">
        <v>0</v>
      </c>
      <c r="L49" s="13">
        <v>114</v>
      </c>
      <c r="M49" s="95" t="s">
        <v>235</v>
      </c>
    </row>
    <row r="50" spans="1:16" s="4" customFormat="1" x14ac:dyDescent="0.25">
      <c r="A50" s="170"/>
      <c r="B50" s="171"/>
      <c r="C50" s="161"/>
      <c r="D50" s="13" t="s">
        <v>64</v>
      </c>
      <c r="E50" s="19" t="s">
        <v>66</v>
      </c>
      <c r="F50" s="110">
        <v>41374</v>
      </c>
      <c r="G50" s="131">
        <v>304800</v>
      </c>
      <c r="H50" s="163"/>
      <c r="I50" s="158"/>
      <c r="J50" s="135">
        <f t="shared" ref="J50:J55" si="3">G50*0.15</f>
        <v>45720</v>
      </c>
      <c r="K50" s="188"/>
      <c r="L50" s="13">
        <v>114</v>
      </c>
      <c r="M50" s="95" t="s">
        <v>236</v>
      </c>
    </row>
    <row r="51" spans="1:16" s="4" customFormat="1" ht="15" customHeight="1" x14ac:dyDescent="0.25">
      <c r="A51" s="170"/>
      <c r="B51" s="171"/>
      <c r="C51" s="161"/>
      <c r="D51" s="14" t="s">
        <v>64</v>
      </c>
      <c r="E51" s="14" t="s">
        <v>74</v>
      </c>
      <c r="F51" s="102">
        <v>41479</v>
      </c>
      <c r="G51" s="131">
        <v>899160</v>
      </c>
      <c r="H51" s="163"/>
      <c r="I51" s="158"/>
      <c r="J51" s="135">
        <f t="shared" si="3"/>
        <v>134874</v>
      </c>
      <c r="K51" s="188"/>
      <c r="L51" s="13">
        <v>114</v>
      </c>
      <c r="M51" s="95" t="s">
        <v>237</v>
      </c>
    </row>
    <row r="52" spans="1:16" x14ac:dyDescent="0.25">
      <c r="A52" s="170"/>
      <c r="B52" s="171"/>
      <c r="C52" s="161"/>
      <c r="D52" s="20" t="s">
        <v>95</v>
      </c>
      <c r="E52" s="20" t="s">
        <v>105</v>
      </c>
      <c r="F52" s="102">
        <v>41550</v>
      </c>
      <c r="G52" s="131">
        <v>603250</v>
      </c>
      <c r="H52" s="163"/>
      <c r="I52" s="158"/>
      <c r="J52" s="135">
        <f t="shared" si="3"/>
        <v>90487.5</v>
      </c>
      <c r="K52" s="188"/>
      <c r="L52" s="13">
        <v>529012</v>
      </c>
      <c r="M52" s="95" t="s">
        <v>238</v>
      </c>
      <c r="N52"/>
      <c r="O52"/>
      <c r="P52" s="4"/>
    </row>
    <row r="53" spans="1:16" x14ac:dyDescent="0.25">
      <c r="A53" s="170"/>
      <c r="B53" s="171"/>
      <c r="C53" s="161"/>
      <c r="D53" s="20" t="s">
        <v>106</v>
      </c>
      <c r="E53" s="20" t="s">
        <v>107</v>
      </c>
      <c r="F53" s="102">
        <v>41607</v>
      </c>
      <c r="G53" s="131">
        <v>392430</v>
      </c>
      <c r="H53" s="163"/>
      <c r="I53" s="158"/>
      <c r="J53" s="135">
        <f t="shared" si="3"/>
        <v>58864.5</v>
      </c>
      <c r="K53" s="188"/>
      <c r="L53" s="13">
        <v>529012</v>
      </c>
      <c r="M53" s="95" t="s">
        <v>239</v>
      </c>
      <c r="N53"/>
      <c r="O53"/>
      <c r="P53" s="4"/>
    </row>
    <row r="54" spans="1:16" x14ac:dyDescent="0.25">
      <c r="A54" s="170"/>
      <c r="B54" s="171"/>
      <c r="C54" s="161"/>
      <c r="D54" s="19" t="s">
        <v>112</v>
      </c>
      <c r="E54" s="19" t="s">
        <v>113</v>
      </c>
      <c r="F54" s="102">
        <v>41605</v>
      </c>
      <c r="G54" s="131">
        <v>299974</v>
      </c>
      <c r="H54" s="163"/>
      <c r="I54" s="158"/>
      <c r="J54" s="135">
        <f t="shared" si="3"/>
        <v>44996.1</v>
      </c>
      <c r="K54" s="188"/>
      <c r="L54" s="13">
        <v>114</v>
      </c>
      <c r="M54" s="95" t="s">
        <v>240</v>
      </c>
      <c r="N54"/>
      <c r="O54"/>
      <c r="P54" s="4"/>
    </row>
    <row r="55" spans="1:16" x14ac:dyDescent="0.25">
      <c r="A55" s="170"/>
      <c r="B55" s="171"/>
      <c r="C55" s="161"/>
      <c r="D55" s="14" t="s">
        <v>91</v>
      </c>
      <c r="E55" s="14" t="s">
        <v>92</v>
      </c>
      <c r="F55" s="102">
        <v>41538</v>
      </c>
      <c r="G55" s="131">
        <v>500000</v>
      </c>
      <c r="H55" s="163"/>
      <c r="I55" s="158"/>
      <c r="J55" s="135">
        <f t="shared" si="3"/>
        <v>75000</v>
      </c>
      <c r="K55" s="188"/>
      <c r="L55" s="13">
        <v>529012</v>
      </c>
      <c r="M55" s="95" t="s">
        <v>241</v>
      </c>
      <c r="N55"/>
      <c r="O55"/>
      <c r="P55"/>
    </row>
    <row r="56" spans="1:16" ht="30" customHeight="1" x14ac:dyDescent="0.25">
      <c r="A56" s="170"/>
      <c r="B56" s="171" t="s">
        <v>138</v>
      </c>
      <c r="C56" s="172">
        <v>500000</v>
      </c>
      <c r="D56" s="14" t="s">
        <v>29</v>
      </c>
      <c r="E56" s="14" t="s">
        <v>30</v>
      </c>
      <c r="F56" s="102">
        <v>41053</v>
      </c>
      <c r="G56" s="131">
        <v>127000</v>
      </c>
      <c r="H56" s="163">
        <v>0.3</v>
      </c>
      <c r="I56" s="158">
        <v>94824</v>
      </c>
      <c r="J56" s="135">
        <f>G56*0.7</f>
        <v>88900</v>
      </c>
      <c r="K56" s="188">
        <v>0</v>
      </c>
      <c r="L56" s="13">
        <v>113</v>
      </c>
      <c r="M56" s="95" t="s">
        <v>242</v>
      </c>
    </row>
    <row r="57" spans="1:16" ht="15.75" thickBot="1" x14ac:dyDescent="0.3">
      <c r="A57" s="166"/>
      <c r="B57" s="168"/>
      <c r="C57" s="173"/>
      <c r="D57" s="22" t="s">
        <v>29</v>
      </c>
      <c r="E57" s="22" t="s">
        <v>36</v>
      </c>
      <c r="F57" s="111">
        <v>41100</v>
      </c>
      <c r="G57" s="132">
        <v>189078</v>
      </c>
      <c r="H57" s="164"/>
      <c r="I57" s="159"/>
      <c r="J57" s="137">
        <f>G57*0.7</f>
        <v>132354.6</v>
      </c>
      <c r="K57" s="189"/>
      <c r="L57" s="24">
        <v>113</v>
      </c>
      <c r="M57" s="96" t="s">
        <v>243</v>
      </c>
    </row>
    <row r="58" spans="1:16" ht="45" x14ac:dyDescent="0.25">
      <c r="A58" s="178" t="s">
        <v>140</v>
      </c>
      <c r="B58" s="3" t="s">
        <v>157</v>
      </c>
      <c r="C58" s="174">
        <v>10159365</v>
      </c>
      <c r="D58" s="23" t="s">
        <v>51</v>
      </c>
      <c r="E58" s="23" t="s">
        <v>52</v>
      </c>
      <c r="F58" s="105">
        <v>41248</v>
      </c>
      <c r="G58" s="130">
        <v>4900000</v>
      </c>
      <c r="H58" s="162">
        <v>1</v>
      </c>
      <c r="I58" s="157">
        <v>10159365</v>
      </c>
      <c r="J58" s="175">
        <v>0</v>
      </c>
      <c r="K58" s="187">
        <v>0</v>
      </c>
      <c r="L58" s="93">
        <v>529012</v>
      </c>
      <c r="M58" s="94" t="s">
        <v>244</v>
      </c>
    </row>
    <row r="59" spans="1:16" ht="45" x14ac:dyDescent="0.25">
      <c r="A59" s="179"/>
      <c r="B59" s="5" t="s">
        <v>158</v>
      </c>
      <c r="C59" s="172"/>
      <c r="D59" s="14" t="s">
        <v>51</v>
      </c>
      <c r="E59" s="53" t="s">
        <v>168</v>
      </c>
      <c r="F59" s="106">
        <v>41606</v>
      </c>
      <c r="G59" s="131">
        <v>5259365</v>
      </c>
      <c r="H59" s="163"/>
      <c r="I59" s="158"/>
      <c r="J59" s="176"/>
      <c r="K59" s="188"/>
      <c r="L59" s="13">
        <v>529012</v>
      </c>
      <c r="M59" s="95" t="s">
        <v>245</v>
      </c>
      <c r="N59"/>
      <c r="O59"/>
      <c r="P59"/>
    </row>
    <row r="60" spans="1:16" ht="45" x14ac:dyDescent="0.25">
      <c r="A60" s="179"/>
      <c r="B60" s="5" t="s">
        <v>141</v>
      </c>
      <c r="C60" s="85">
        <v>360000</v>
      </c>
      <c r="D60" s="19" t="s">
        <v>114</v>
      </c>
      <c r="E60" s="19" t="s">
        <v>115</v>
      </c>
      <c r="F60" s="102">
        <v>41578</v>
      </c>
      <c r="G60" s="131">
        <v>360000</v>
      </c>
      <c r="H60" s="148">
        <v>1</v>
      </c>
      <c r="I60" s="138">
        <v>360000</v>
      </c>
      <c r="J60" s="135">
        <v>0</v>
      </c>
      <c r="K60" s="117">
        <v>0</v>
      </c>
      <c r="L60" s="13">
        <v>529012</v>
      </c>
      <c r="M60" s="95" t="s">
        <v>246</v>
      </c>
      <c r="N60"/>
      <c r="O60"/>
      <c r="P60"/>
    </row>
    <row r="61" spans="1:16" ht="30" customHeight="1" x14ac:dyDescent="0.25">
      <c r="A61" s="179"/>
      <c r="B61" s="171" t="s">
        <v>142</v>
      </c>
      <c r="C61" s="172">
        <v>120000</v>
      </c>
      <c r="D61" s="20" t="s">
        <v>45</v>
      </c>
      <c r="E61" s="20" t="s">
        <v>46</v>
      </c>
      <c r="F61" s="106">
        <v>41200</v>
      </c>
      <c r="G61" s="131">
        <v>85000</v>
      </c>
      <c r="H61" s="163">
        <v>1</v>
      </c>
      <c r="I61" s="158">
        <v>116750</v>
      </c>
      <c r="J61" s="176">
        <v>0</v>
      </c>
      <c r="K61" s="188">
        <v>0</v>
      </c>
      <c r="L61" s="13">
        <v>529012</v>
      </c>
      <c r="M61" s="95" t="s">
        <v>247</v>
      </c>
    </row>
    <row r="62" spans="1:16" x14ac:dyDescent="0.25">
      <c r="A62" s="179"/>
      <c r="B62" s="171"/>
      <c r="C62" s="172"/>
      <c r="D62" s="13" t="s">
        <v>62</v>
      </c>
      <c r="E62" s="19" t="s">
        <v>63</v>
      </c>
      <c r="F62" s="110">
        <v>41346</v>
      </c>
      <c r="G62" s="141">
        <v>31750</v>
      </c>
      <c r="H62" s="163"/>
      <c r="I62" s="158"/>
      <c r="J62" s="176"/>
      <c r="K62" s="188"/>
      <c r="L62" s="13">
        <v>529012</v>
      </c>
      <c r="M62" s="95" t="s">
        <v>248</v>
      </c>
      <c r="N62"/>
      <c r="O62"/>
      <c r="P62"/>
    </row>
    <row r="63" spans="1:16" ht="30" customHeight="1" x14ac:dyDescent="0.25">
      <c r="A63" s="179"/>
      <c r="B63" s="171" t="s">
        <v>143</v>
      </c>
      <c r="C63" s="172">
        <v>1900000</v>
      </c>
      <c r="D63" s="14" t="s">
        <v>87</v>
      </c>
      <c r="E63" s="14" t="s">
        <v>88</v>
      </c>
      <c r="F63" s="102">
        <v>41522</v>
      </c>
      <c r="G63" s="131">
        <v>151013</v>
      </c>
      <c r="H63" s="163">
        <v>0.6</v>
      </c>
      <c r="I63" s="158">
        <v>1137053</v>
      </c>
      <c r="J63" s="135">
        <f>G63*0.4</f>
        <v>60405.200000000004</v>
      </c>
      <c r="K63" s="188">
        <v>0</v>
      </c>
      <c r="L63" s="13">
        <v>529012</v>
      </c>
      <c r="M63" s="95" t="s">
        <v>249</v>
      </c>
      <c r="N63"/>
      <c r="O63"/>
      <c r="P63"/>
    </row>
    <row r="64" spans="1:16" x14ac:dyDescent="0.25">
      <c r="A64" s="179"/>
      <c r="B64" s="171"/>
      <c r="C64" s="172"/>
      <c r="D64" s="20" t="s">
        <v>87</v>
      </c>
      <c r="E64" s="20" t="s">
        <v>94</v>
      </c>
      <c r="F64" s="102">
        <v>41558</v>
      </c>
      <c r="G64" s="131">
        <v>434175</v>
      </c>
      <c r="H64" s="163"/>
      <c r="I64" s="158"/>
      <c r="J64" s="135">
        <f t="shared" ref="J64:J65" si="4">G64*0.4</f>
        <v>173670</v>
      </c>
      <c r="K64" s="188"/>
      <c r="L64" s="13">
        <v>529012</v>
      </c>
      <c r="M64" s="95" t="s">
        <v>250</v>
      </c>
      <c r="N64"/>
      <c r="O64"/>
      <c r="P64"/>
    </row>
    <row r="65" spans="1:16" ht="15.75" thickBot="1" x14ac:dyDescent="0.3">
      <c r="A65" s="180"/>
      <c r="B65" s="168"/>
      <c r="C65" s="173"/>
      <c r="D65" s="22" t="s">
        <v>108</v>
      </c>
      <c r="E65" s="22" t="s">
        <v>109</v>
      </c>
      <c r="F65" s="103">
        <v>41600</v>
      </c>
      <c r="G65" s="132">
        <v>1309900</v>
      </c>
      <c r="H65" s="164"/>
      <c r="I65" s="159"/>
      <c r="J65" s="137">
        <f t="shared" si="4"/>
        <v>523960</v>
      </c>
      <c r="K65" s="189"/>
      <c r="L65" s="24">
        <v>529012</v>
      </c>
      <c r="M65" s="96" t="s">
        <v>251</v>
      </c>
      <c r="N65"/>
      <c r="O65"/>
      <c r="P65"/>
    </row>
    <row r="66" spans="1:16" ht="45" customHeight="1" x14ac:dyDescent="0.25">
      <c r="A66" s="181" t="s">
        <v>144</v>
      </c>
      <c r="B66" s="185" t="s">
        <v>145</v>
      </c>
      <c r="C66" s="174">
        <v>5050000</v>
      </c>
      <c r="D66" s="23" t="s">
        <v>19</v>
      </c>
      <c r="E66" s="23" t="s">
        <v>20</v>
      </c>
      <c r="F66" s="105">
        <v>40914</v>
      </c>
      <c r="G66" s="130">
        <v>825200</v>
      </c>
      <c r="H66" s="162">
        <v>1</v>
      </c>
      <c r="I66" s="157">
        <v>5049220</v>
      </c>
      <c r="J66" s="196">
        <v>0</v>
      </c>
      <c r="K66" s="187">
        <v>0</v>
      </c>
      <c r="L66" s="93">
        <v>5242</v>
      </c>
      <c r="M66" s="94" t="s">
        <v>252</v>
      </c>
    </row>
    <row r="67" spans="1:16" x14ac:dyDescent="0.25">
      <c r="A67" s="182"/>
      <c r="B67" s="186"/>
      <c r="C67" s="172"/>
      <c r="D67" s="14" t="s">
        <v>19</v>
      </c>
      <c r="E67" s="14" t="s">
        <v>26</v>
      </c>
      <c r="F67" s="102">
        <v>41011</v>
      </c>
      <c r="G67" s="131">
        <v>838200</v>
      </c>
      <c r="H67" s="163"/>
      <c r="I67" s="158"/>
      <c r="J67" s="197"/>
      <c r="K67" s="188"/>
      <c r="L67" s="13">
        <v>5242</v>
      </c>
      <c r="M67" s="95" t="s">
        <v>253</v>
      </c>
    </row>
    <row r="68" spans="1:16" x14ac:dyDescent="0.25">
      <c r="A68" s="182"/>
      <c r="B68" s="186"/>
      <c r="C68" s="172"/>
      <c r="D68" s="20" t="s">
        <v>19</v>
      </c>
      <c r="E68" s="20" t="s">
        <v>43</v>
      </c>
      <c r="F68" s="106">
        <v>41126</v>
      </c>
      <c r="G68" s="131">
        <v>330200</v>
      </c>
      <c r="H68" s="163"/>
      <c r="I68" s="158"/>
      <c r="J68" s="197"/>
      <c r="K68" s="188"/>
      <c r="L68" s="13">
        <v>5242</v>
      </c>
      <c r="M68" s="95" t="s">
        <v>254</v>
      </c>
    </row>
    <row r="69" spans="1:16" x14ac:dyDescent="0.25">
      <c r="A69" s="182"/>
      <c r="B69" s="186"/>
      <c r="C69" s="172"/>
      <c r="D69" s="14" t="s">
        <v>19</v>
      </c>
      <c r="E69" s="14" t="s">
        <v>47</v>
      </c>
      <c r="F69" s="102">
        <v>41206</v>
      </c>
      <c r="G69" s="131">
        <v>406400</v>
      </c>
      <c r="H69" s="163"/>
      <c r="I69" s="158"/>
      <c r="J69" s="197"/>
      <c r="K69" s="188"/>
      <c r="L69" s="13">
        <v>5242</v>
      </c>
      <c r="M69" s="95" t="s">
        <v>255</v>
      </c>
    </row>
    <row r="70" spans="1:16" x14ac:dyDescent="0.25">
      <c r="A70" s="182"/>
      <c r="B70" s="186"/>
      <c r="C70" s="172"/>
      <c r="D70" s="14" t="s">
        <v>85</v>
      </c>
      <c r="E70" s="19" t="s">
        <v>58</v>
      </c>
      <c r="F70" s="102">
        <v>41324</v>
      </c>
      <c r="G70" s="131">
        <v>1324610</v>
      </c>
      <c r="H70" s="163"/>
      <c r="I70" s="158"/>
      <c r="J70" s="197"/>
      <c r="K70" s="188"/>
      <c r="L70" s="13">
        <v>5242</v>
      </c>
      <c r="M70" s="95" t="s">
        <v>256</v>
      </c>
      <c r="N70"/>
      <c r="O70"/>
      <c r="P70"/>
    </row>
    <row r="71" spans="1:16" x14ac:dyDescent="0.25">
      <c r="A71" s="182"/>
      <c r="B71" s="186"/>
      <c r="C71" s="172"/>
      <c r="D71" s="14" t="s">
        <v>85</v>
      </c>
      <c r="E71" s="14" t="s">
        <v>86</v>
      </c>
      <c r="F71" s="102">
        <v>41528</v>
      </c>
      <c r="G71" s="131">
        <v>1324610</v>
      </c>
      <c r="H71" s="163"/>
      <c r="I71" s="158"/>
      <c r="J71" s="197"/>
      <c r="K71" s="188"/>
      <c r="L71" s="13" t="s">
        <v>257</v>
      </c>
      <c r="M71" s="95" t="s">
        <v>258</v>
      </c>
      <c r="N71"/>
      <c r="O71"/>
      <c r="P71"/>
    </row>
    <row r="72" spans="1:16" ht="30" customHeight="1" x14ac:dyDescent="0.25">
      <c r="A72" s="182"/>
      <c r="B72" s="186" t="s">
        <v>159</v>
      </c>
      <c r="C72" s="172">
        <v>7391591</v>
      </c>
      <c r="D72" s="14" t="s">
        <v>23</v>
      </c>
      <c r="E72" s="14" t="s">
        <v>24</v>
      </c>
      <c r="F72" s="102">
        <v>40967</v>
      </c>
      <c r="G72" s="131">
        <v>4221353</v>
      </c>
      <c r="H72" s="163">
        <v>1</v>
      </c>
      <c r="I72" s="158">
        <v>7391591</v>
      </c>
      <c r="J72" s="197">
        <v>0</v>
      </c>
      <c r="K72" s="188">
        <v>0</v>
      </c>
      <c r="L72" s="13" t="s">
        <v>259</v>
      </c>
      <c r="M72" s="95" t="s">
        <v>260</v>
      </c>
    </row>
    <row r="73" spans="1:16" x14ac:dyDescent="0.25">
      <c r="A73" s="182"/>
      <c r="B73" s="186"/>
      <c r="C73" s="172"/>
      <c r="D73" s="14" t="s">
        <v>23</v>
      </c>
      <c r="E73" s="20" t="s">
        <v>59</v>
      </c>
      <c r="F73" s="102">
        <v>41336</v>
      </c>
      <c r="G73" s="131">
        <v>2078038</v>
      </c>
      <c r="H73" s="163"/>
      <c r="I73" s="158"/>
      <c r="J73" s="197"/>
      <c r="K73" s="188"/>
      <c r="L73" s="13">
        <v>529012</v>
      </c>
      <c r="M73" s="95" t="s">
        <v>261</v>
      </c>
      <c r="N73"/>
      <c r="O73"/>
      <c r="P73"/>
    </row>
    <row r="74" spans="1:16" x14ac:dyDescent="0.25">
      <c r="A74" s="182"/>
      <c r="B74" s="186"/>
      <c r="C74" s="172"/>
      <c r="D74" s="14" t="s">
        <v>23</v>
      </c>
      <c r="E74" s="14" t="s">
        <v>25</v>
      </c>
      <c r="F74" s="102">
        <v>40969</v>
      </c>
      <c r="G74" s="131">
        <v>31750</v>
      </c>
      <c r="H74" s="163"/>
      <c r="I74" s="158"/>
      <c r="J74" s="197"/>
      <c r="K74" s="188"/>
      <c r="L74" s="13">
        <v>529012</v>
      </c>
      <c r="M74" s="95" t="s">
        <v>262</v>
      </c>
    </row>
    <row r="75" spans="1:16" x14ac:dyDescent="0.25">
      <c r="A75" s="182"/>
      <c r="B75" s="186"/>
      <c r="C75" s="172"/>
      <c r="D75" s="14" t="s">
        <v>23</v>
      </c>
      <c r="E75" s="20" t="s">
        <v>56</v>
      </c>
      <c r="F75" s="102">
        <v>41297</v>
      </c>
      <c r="G75" s="131">
        <v>1060450</v>
      </c>
      <c r="H75" s="163"/>
      <c r="I75" s="158"/>
      <c r="J75" s="197"/>
      <c r="K75" s="188"/>
      <c r="L75" s="13">
        <v>5242</v>
      </c>
      <c r="M75" s="95" t="s">
        <v>263</v>
      </c>
      <c r="N75"/>
      <c r="O75"/>
    </row>
    <row r="76" spans="1:16" ht="30" customHeight="1" x14ac:dyDescent="0.25">
      <c r="A76" s="182"/>
      <c r="B76" s="184" t="s">
        <v>146</v>
      </c>
      <c r="C76" s="172">
        <v>3399043</v>
      </c>
      <c r="D76" s="20" t="s">
        <v>23</v>
      </c>
      <c r="E76" s="20" t="s">
        <v>44</v>
      </c>
      <c r="F76" s="106">
        <v>41190</v>
      </c>
      <c r="G76" s="131">
        <v>914400</v>
      </c>
      <c r="H76" s="163">
        <v>1</v>
      </c>
      <c r="I76" s="158">
        <v>3398473</v>
      </c>
      <c r="J76" s="197">
        <v>0</v>
      </c>
      <c r="K76" s="188">
        <v>0</v>
      </c>
      <c r="L76" s="13">
        <v>5242</v>
      </c>
      <c r="M76" s="95" t="s">
        <v>264</v>
      </c>
    </row>
    <row r="77" spans="1:16" x14ac:dyDescent="0.25">
      <c r="A77" s="182"/>
      <c r="B77" s="184"/>
      <c r="C77" s="172"/>
      <c r="D77" s="14" t="s">
        <v>23</v>
      </c>
      <c r="E77" s="20" t="s">
        <v>57</v>
      </c>
      <c r="F77" s="102">
        <v>41294</v>
      </c>
      <c r="G77" s="131">
        <v>304800</v>
      </c>
      <c r="H77" s="163"/>
      <c r="I77" s="158"/>
      <c r="J77" s="197"/>
      <c r="K77" s="188"/>
      <c r="L77" s="13">
        <v>5242</v>
      </c>
      <c r="M77" s="95" t="s">
        <v>265</v>
      </c>
      <c r="N77"/>
      <c r="O77"/>
      <c r="P77"/>
    </row>
    <row r="78" spans="1:16" x14ac:dyDescent="0.25">
      <c r="A78" s="182"/>
      <c r="B78" s="184"/>
      <c r="C78" s="172"/>
      <c r="D78" s="13" t="s">
        <v>23</v>
      </c>
      <c r="E78" s="19" t="s">
        <v>60</v>
      </c>
      <c r="F78" s="110">
        <v>41330</v>
      </c>
      <c r="G78" s="131">
        <v>254000</v>
      </c>
      <c r="H78" s="163"/>
      <c r="I78" s="158"/>
      <c r="J78" s="197"/>
      <c r="K78" s="188"/>
      <c r="L78" s="13">
        <v>5242</v>
      </c>
      <c r="M78" s="95" t="s">
        <v>266</v>
      </c>
      <c r="N78"/>
      <c r="O78"/>
      <c r="P78"/>
    </row>
    <row r="79" spans="1:16" x14ac:dyDescent="0.25">
      <c r="A79" s="182"/>
      <c r="B79" s="184"/>
      <c r="C79" s="172"/>
      <c r="D79" s="14" t="s">
        <v>23</v>
      </c>
      <c r="E79" s="14" t="s">
        <v>73</v>
      </c>
      <c r="F79" s="102">
        <v>41441</v>
      </c>
      <c r="G79" s="131">
        <v>222250</v>
      </c>
      <c r="H79" s="163"/>
      <c r="I79" s="158"/>
      <c r="J79" s="197"/>
      <c r="K79" s="188"/>
      <c r="L79" s="13">
        <v>5242</v>
      </c>
      <c r="M79" s="95" t="s">
        <v>267</v>
      </c>
      <c r="N79"/>
      <c r="O79"/>
      <c r="P79"/>
    </row>
    <row r="80" spans="1:16" x14ac:dyDescent="0.25">
      <c r="A80" s="182"/>
      <c r="B80" s="184"/>
      <c r="C80" s="172"/>
      <c r="D80" s="14" t="s">
        <v>23</v>
      </c>
      <c r="E80" s="14" t="s">
        <v>75</v>
      </c>
      <c r="F80" s="102">
        <v>41488</v>
      </c>
      <c r="G80" s="131">
        <v>1399870</v>
      </c>
      <c r="H80" s="163"/>
      <c r="I80" s="158"/>
      <c r="J80" s="197"/>
      <c r="K80" s="188"/>
      <c r="L80" s="13">
        <v>5242</v>
      </c>
      <c r="M80" s="95" t="s">
        <v>268</v>
      </c>
      <c r="N80"/>
      <c r="O80"/>
      <c r="P80"/>
    </row>
    <row r="81" spans="1:16" x14ac:dyDescent="0.25">
      <c r="A81" s="182"/>
      <c r="B81" s="184"/>
      <c r="C81" s="172"/>
      <c r="D81" s="14" t="s">
        <v>23</v>
      </c>
      <c r="E81" s="14" t="s">
        <v>82</v>
      </c>
      <c r="F81" s="102">
        <v>41462</v>
      </c>
      <c r="G81" s="131">
        <v>303153</v>
      </c>
      <c r="H81" s="163"/>
      <c r="I81" s="158"/>
      <c r="J81" s="197"/>
      <c r="K81" s="188"/>
      <c r="L81" s="13">
        <v>529012</v>
      </c>
      <c r="M81" s="95" t="s">
        <v>269</v>
      </c>
      <c r="N81"/>
      <c r="O81"/>
      <c r="P81"/>
    </row>
    <row r="82" spans="1:16" x14ac:dyDescent="0.25">
      <c r="A82" s="182"/>
      <c r="B82" s="184" t="s">
        <v>147</v>
      </c>
      <c r="C82" s="172">
        <v>6130000</v>
      </c>
      <c r="D82" s="14" t="s">
        <v>27</v>
      </c>
      <c r="E82" s="14" t="s">
        <v>28</v>
      </c>
      <c r="F82" s="102">
        <v>41045</v>
      </c>
      <c r="G82" s="131">
        <v>687324</v>
      </c>
      <c r="H82" s="163">
        <v>1</v>
      </c>
      <c r="I82" s="158">
        <v>6131052</v>
      </c>
      <c r="J82" s="197">
        <v>0</v>
      </c>
      <c r="K82" s="188">
        <v>0</v>
      </c>
      <c r="L82" s="13">
        <v>5242</v>
      </c>
      <c r="M82" s="95" t="s">
        <v>270</v>
      </c>
    </row>
    <row r="83" spans="1:16" x14ac:dyDescent="0.25">
      <c r="A83" s="182"/>
      <c r="B83" s="184"/>
      <c r="C83" s="172"/>
      <c r="D83" s="13" t="s">
        <v>27</v>
      </c>
      <c r="E83" s="14" t="s">
        <v>31</v>
      </c>
      <c r="F83" s="102">
        <v>41060</v>
      </c>
      <c r="G83" s="131">
        <v>687324</v>
      </c>
      <c r="H83" s="163"/>
      <c r="I83" s="158"/>
      <c r="J83" s="197"/>
      <c r="K83" s="188"/>
      <c r="L83" s="13">
        <v>5242</v>
      </c>
      <c r="M83" s="95" t="s">
        <v>271</v>
      </c>
    </row>
    <row r="84" spans="1:16" ht="15" customHeight="1" x14ac:dyDescent="0.25">
      <c r="A84" s="182"/>
      <c r="B84" s="184"/>
      <c r="C84" s="172"/>
      <c r="D84" s="13" t="s">
        <v>27</v>
      </c>
      <c r="E84" s="14" t="s">
        <v>50</v>
      </c>
      <c r="F84" s="102">
        <v>41243</v>
      </c>
      <c r="G84" s="131">
        <v>343662</v>
      </c>
      <c r="H84" s="163"/>
      <c r="I84" s="158"/>
      <c r="J84" s="197"/>
      <c r="K84" s="188"/>
      <c r="L84" s="13">
        <v>5242</v>
      </c>
      <c r="M84" s="95" t="s">
        <v>272</v>
      </c>
    </row>
    <row r="85" spans="1:16" x14ac:dyDescent="0.25">
      <c r="A85" s="182"/>
      <c r="B85" s="184"/>
      <c r="C85" s="172"/>
      <c r="D85" s="13" t="s">
        <v>27</v>
      </c>
      <c r="E85" s="14" t="s">
        <v>54</v>
      </c>
      <c r="F85" s="102">
        <v>41274</v>
      </c>
      <c r="G85" s="131">
        <v>1030986</v>
      </c>
      <c r="H85" s="163"/>
      <c r="I85" s="158"/>
      <c r="J85" s="197"/>
      <c r="K85" s="188"/>
      <c r="L85" s="13">
        <v>5242</v>
      </c>
      <c r="M85" s="95" t="s">
        <v>273</v>
      </c>
    </row>
    <row r="86" spans="1:16" x14ac:dyDescent="0.25">
      <c r="A86" s="182"/>
      <c r="B86" s="184"/>
      <c r="C86" s="172"/>
      <c r="D86" s="19" t="s">
        <v>67</v>
      </c>
      <c r="E86" s="19">
        <v>5928046</v>
      </c>
      <c r="F86" s="108">
        <v>41415</v>
      </c>
      <c r="G86" s="131">
        <v>1778000</v>
      </c>
      <c r="H86" s="163"/>
      <c r="I86" s="158"/>
      <c r="J86" s="197"/>
      <c r="K86" s="188"/>
      <c r="L86" s="13">
        <v>5242</v>
      </c>
      <c r="M86" s="95" t="s">
        <v>274</v>
      </c>
      <c r="N86"/>
      <c r="O86"/>
      <c r="P86"/>
    </row>
    <row r="87" spans="1:16" x14ac:dyDescent="0.25">
      <c r="A87" s="182"/>
      <c r="B87" s="184"/>
      <c r="C87" s="172"/>
      <c r="D87" s="20" t="s">
        <v>102</v>
      </c>
      <c r="E87" s="20" t="s">
        <v>103</v>
      </c>
      <c r="F87" s="102">
        <v>41597</v>
      </c>
      <c r="G87" s="131">
        <v>1603756</v>
      </c>
      <c r="H87" s="163"/>
      <c r="I87" s="158"/>
      <c r="J87" s="197"/>
      <c r="K87" s="188"/>
      <c r="L87" s="13">
        <v>5242</v>
      </c>
      <c r="M87" s="95" t="s">
        <v>275</v>
      </c>
      <c r="O87"/>
      <c r="P87"/>
    </row>
    <row r="88" spans="1:16" ht="30.75" thickBot="1" x14ac:dyDescent="0.3">
      <c r="A88" s="183"/>
      <c r="B88" s="97" t="s">
        <v>148</v>
      </c>
      <c r="C88" s="98">
        <v>940000</v>
      </c>
      <c r="D88" s="10" t="s">
        <v>7</v>
      </c>
      <c r="E88" s="21" t="s">
        <v>8</v>
      </c>
      <c r="F88" s="109">
        <v>40907</v>
      </c>
      <c r="G88" s="136">
        <v>940000</v>
      </c>
      <c r="H88" s="150">
        <v>1</v>
      </c>
      <c r="I88" s="140">
        <v>940000</v>
      </c>
      <c r="J88" s="142">
        <v>0</v>
      </c>
      <c r="K88" s="121">
        <v>0</v>
      </c>
      <c r="L88" s="24">
        <v>5130702</v>
      </c>
      <c r="M88" s="96" t="s">
        <v>276</v>
      </c>
    </row>
    <row r="89" spans="1:16" ht="60.75" thickBot="1" x14ac:dyDescent="0.3">
      <c r="A89" s="80" t="s">
        <v>149</v>
      </c>
      <c r="B89" s="82" t="s">
        <v>160</v>
      </c>
      <c r="C89" s="81">
        <v>2999424</v>
      </c>
      <c r="D89" s="83"/>
      <c r="E89" s="84"/>
      <c r="F89" s="112"/>
      <c r="G89" s="143">
        <v>2996975</v>
      </c>
      <c r="H89" s="151">
        <v>1</v>
      </c>
      <c r="I89" s="144">
        <f>G89</f>
        <v>2996975</v>
      </c>
      <c r="J89" s="145">
        <v>0</v>
      </c>
      <c r="K89" s="122">
        <v>0</v>
      </c>
    </row>
    <row r="90" spans="1:16" ht="60.75" thickBot="1" x14ac:dyDescent="0.3">
      <c r="A90" s="33" t="s">
        <v>139</v>
      </c>
      <c r="B90" s="34" t="s">
        <v>161</v>
      </c>
      <c r="C90" s="35">
        <v>4998725</v>
      </c>
      <c r="D90" s="12"/>
      <c r="E90" s="17"/>
      <c r="F90" s="100"/>
      <c r="G90" s="133">
        <v>4988167</v>
      </c>
      <c r="H90" s="147">
        <v>1</v>
      </c>
      <c r="I90" s="129">
        <f>G90</f>
        <v>4988167</v>
      </c>
      <c r="J90" s="146">
        <v>0</v>
      </c>
      <c r="K90" s="123">
        <v>0</v>
      </c>
    </row>
    <row r="91" spans="1:16" s="2" customFormat="1" ht="15.75" thickBot="1" x14ac:dyDescent="0.3">
      <c r="A91" s="62" t="s">
        <v>165</v>
      </c>
      <c r="B91" s="40"/>
      <c r="C91" s="61">
        <v>101137366</v>
      </c>
      <c r="D91" s="38"/>
      <c r="E91" s="38"/>
      <c r="F91" s="38"/>
      <c r="G91" s="77"/>
      <c r="H91" s="152"/>
      <c r="I91" s="39"/>
      <c r="J91" s="49"/>
      <c r="K91" s="51"/>
    </row>
    <row r="92" spans="1:16" s="2" customFormat="1" ht="15.75" thickBot="1" x14ac:dyDescent="0.3">
      <c r="A92" s="36" t="s">
        <v>166</v>
      </c>
      <c r="B92" s="40"/>
      <c r="C92" s="41"/>
      <c r="D92" s="38"/>
      <c r="E92" s="38"/>
      <c r="F92" s="38"/>
      <c r="G92" s="77"/>
      <c r="H92" s="55" t="s">
        <v>162</v>
      </c>
      <c r="I92" s="56">
        <v>79407983</v>
      </c>
      <c r="J92" s="49"/>
      <c r="K92" s="51"/>
    </row>
    <row r="93" spans="1:16" s="2" customFormat="1" ht="15.75" thickBot="1" x14ac:dyDescent="0.3">
      <c r="A93" s="36" t="s">
        <v>169</v>
      </c>
      <c r="B93" s="40"/>
      <c r="D93" s="38"/>
      <c r="E93" s="38"/>
      <c r="F93" s="38"/>
      <c r="G93" s="77"/>
      <c r="H93" s="152"/>
      <c r="I93" s="39"/>
      <c r="J93" s="41">
        <f>C91-I92</f>
        <v>21729383</v>
      </c>
      <c r="K93" s="51"/>
    </row>
    <row r="94" spans="1:16" s="2" customFormat="1" ht="15.75" thickBot="1" x14ac:dyDescent="0.3">
      <c r="A94" s="36" t="s">
        <v>187</v>
      </c>
      <c r="B94" s="37"/>
      <c r="C94" s="38"/>
      <c r="D94" s="38"/>
      <c r="E94" s="38"/>
      <c r="F94" s="38"/>
      <c r="G94" s="68">
        <f>SUM(G6:G90)</f>
        <v>102136336</v>
      </c>
      <c r="H94" s="153"/>
      <c r="I94" s="39"/>
      <c r="J94" s="49"/>
      <c r="K94" s="51"/>
    </row>
    <row r="95" spans="1:16" ht="15.75" thickBot="1" x14ac:dyDescent="0.3">
      <c r="A95" s="63" t="s">
        <v>188</v>
      </c>
      <c r="B95" s="37"/>
      <c r="C95" s="38"/>
      <c r="D95" s="38"/>
      <c r="E95" s="38"/>
      <c r="F95" s="38"/>
      <c r="G95" s="57">
        <f>SUM(G6:G90)-5884500</f>
        <v>96251836</v>
      </c>
      <c r="H95" s="153"/>
      <c r="I95" s="39"/>
      <c r="J95" s="49"/>
      <c r="K95" s="51"/>
    </row>
    <row r="96" spans="1:16" ht="15.75" thickBot="1" x14ac:dyDescent="0.3">
      <c r="A96" s="64" t="s">
        <v>167</v>
      </c>
      <c r="B96" s="44"/>
      <c r="C96" s="45"/>
      <c r="D96" s="45"/>
      <c r="E96" s="45"/>
      <c r="F96" s="45"/>
      <c r="G96" s="78"/>
      <c r="H96" s="58">
        <f>I96/G95</f>
        <v>0.7819964753711296</v>
      </c>
      <c r="I96" s="59">
        <f>SUM(I6:I90)</f>
        <v>75268596.5</v>
      </c>
      <c r="J96" s="49"/>
      <c r="K96" s="51"/>
    </row>
    <row r="97" spans="1:11" ht="15.75" thickBot="1" x14ac:dyDescent="0.3">
      <c r="A97" s="43" t="s">
        <v>170</v>
      </c>
      <c r="B97" s="44"/>
      <c r="C97" s="41">
        <v>19906370</v>
      </c>
      <c r="D97" s="45"/>
      <c r="E97" s="45"/>
      <c r="F97" s="45"/>
      <c r="G97" s="78"/>
      <c r="H97" s="154"/>
      <c r="I97" s="46"/>
      <c r="J97" s="49"/>
      <c r="K97" s="51"/>
    </row>
    <row r="98" spans="1:11" ht="15.75" thickBot="1" x14ac:dyDescent="0.3">
      <c r="A98" s="43" t="s">
        <v>171</v>
      </c>
      <c r="B98" s="44"/>
      <c r="C98" s="41">
        <v>44505620</v>
      </c>
      <c r="D98" s="45"/>
      <c r="E98" s="45"/>
      <c r="F98" s="45"/>
      <c r="G98" s="78"/>
      <c r="H98" s="154"/>
      <c r="I98" s="46"/>
      <c r="J98" s="49"/>
      <c r="K98" s="51"/>
    </row>
    <row r="99" spans="1:11" ht="15.75" thickBot="1" x14ac:dyDescent="0.3">
      <c r="A99" s="66" t="s">
        <v>172</v>
      </c>
      <c r="B99" s="44"/>
      <c r="C99" s="60">
        <f>SUM(C97:C98)</f>
        <v>64411990</v>
      </c>
      <c r="D99" s="45"/>
      <c r="E99" s="45"/>
      <c r="F99" s="45"/>
      <c r="G99" s="78"/>
      <c r="H99" s="154"/>
      <c r="I99" s="46"/>
      <c r="J99" s="49"/>
      <c r="K99" s="51"/>
    </row>
    <row r="100" spans="1:11" ht="15.75" thickBot="1" x14ac:dyDescent="0.3">
      <c r="A100" s="65" t="s">
        <v>164</v>
      </c>
      <c r="B100" s="37"/>
      <c r="C100" s="41"/>
      <c r="D100" s="38"/>
      <c r="E100" s="38"/>
      <c r="F100" s="38"/>
      <c r="G100" s="79"/>
      <c r="H100" s="153"/>
      <c r="I100" s="47"/>
      <c r="J100" s="57">
        <f>SUM(J6:J90)</f>
        <v>20978240.800000001</v>
      </c>
      <c r="K100" s="39">
        <f>SUM(K6:K90)</f>
        <v>5889500</v>
      </c>
    </row>
    <row r="101" spans="1:11" ht="15.75" thickBot="1" x14ac:dyDescent="0.3">
      <c r="A101" s="42" t="s">
        <v>163</v>
      </c>
      <c r="B101" s="37"/>
      <c r="C101" s="41">
        <f>C91-G95</f>
        <v>4885530</v>
      </c>
      <c r="D101" s="38"/>
      <c r="E101" s="38"/>
      <c r="F101" s="38"/>
      <c r="G101" s="79"/>
      <c r="H101" s="153"/>
      <c r="I101" s="39"/>
      <c r="J101" s="50"/>
      <c r="K101" s="52"/>
    </row>
    <row r="102" spans="1:11" x14ac:dyDescent="0.25">
      <c r="A102" s="25"/>
      <c r="B102" s="15"/>
      <c r="C102" s="29"/>
      <c r="D102" s="15"/>
      <c r="E102" s="15"/>
      <c r="F102" s="15"/>
      <c r="G102" s="70"/>
      <c r="I102" s="31"/>
    </row>
    <row r="103" spans="1:11" x14ac:dyDescent="0.25">
      <c r="A103" s="15"/>
      <c r="B103" s="15"/>
      <c r="C103" s="29"/>
      <c r="G103" s="69"/>
      <c r="I103" s="31"/>
    </row>
    <row r="104" spans="1:11" x14ac:dyDescent="0.25">
      <c r="A104" s="15"/>
      <c r="B104" s="15"/>
      <c r="C104" s="31"/>
      <c r="G104" s="73"/>
      <c r="I104" s="31"/>
      <c r="J104" s="72"/>
    </row>
    <row r="105" spans="1:11" x14ac:dyDescent="0.25">
      <c r="A105" s="15"/>
      <c r="B105" s="15"/>
      <c r="C105" s="29"/>
      <c r="D105" s="15"/>
      <c r="E105" s="15"/>
      <c r="F105" s="15"/>
      <c r="G105" s="73"/>
      <c r="I105" s="31"/>
    </row>
    <row r="106" spans="1:11" x14ac:dyDescent="0.25">
      <c r="A106" s="15"/>
      <c r="B106" s="15"/>
      <c r="C106" s="29"/>
      <c r="D106" s="15"/>
      <c r="E106" s="15"/>
      <c r="F106" s="15"/>
      <c r="G106" s="73"/>
      <c r="I106" s="31"/>
    </row>
    <row r="107" spans="1:11" x14ac:dyDescent="0.25">
      <c r="A107" s="15"/>
      <c r="B107" s="15"/>
      <c r="C107" s="29"/>
      <c r="F107"/>
      <c r="G107" s="155"/>
      <c r="I107" s="76"/>
    </row>
    <row r="108" spans="1:11" x14ac:dyDescent="0.25">
      <c r="A108" s="15"/>
      <c r="B108" s="15"/>
      <c r="C108" s="29"/>
      <c r="D108" s="15"/>
      <c r="E108" s="15"/>
      <c r="F108" s="15"/>
      <c r="G108" s="156"/>
      <c r="I108" s="31"/>
    </row>
    <row r="109" spans="1:11" x14ac:dyDescent="0.25">
      <c r="A109" s="15"/>
      <c r="B109" s="15"/>
      <c r="C109" s="29"/>
      <c r="G109" s="73"/>
      <c r="I109" s="31"/>
    </row>
    <row r="110" spans="1:11" x14ac:dyDescent="0.25">
      <c r="A110" s="15"/>
      <c r="B110" s="15"/>
      <c r="C110" s="29"/>
      <c r="D110" s="15"/>
      <c r="E110" s="15"/>
      <c r="F110" s="75"/>
      <c r="G110" s="70"/>
      <c r="I110" s="76"/>
    </row>
    <row r="111" spans="1:11" x14ac:dyDescent="0.25">
      <c r="A111" s="15"/>
      <c r="B111" s="15"/>
      <c r="C111" s="29"/>
      <c r="D111" s="15"/>
      <c r="E111" s="15"/>
      <c r="F111" s="15"/>
      <c r="I111" s="31"/>
    </row>
    <row r="112" spans="1:11" x14ac:dyDescent="0.25">
      <c r="A112" s="15"/>
      <c r="B112" s="15"/>
      <c r="C112" s="29"/>
      <c r="D112" s="15"/>
      <c r="E112" s="15"/>
      <c r="F112" s="15"/>
      <c r="I112" s="31"/>
    </row>
    <row r="113" spans="1:9" x14ac:dyDescent="0.25">
      <c r="A113" s="15"/>
      <c r="B113" s="15"/>
      <c r="C113" s="29"/>
      <c r="G113" s="74"/>
      <c r="I113" s="31"/>
    </row>
    <row r="114" spans="1:9" x14ac:dyDescent="0.25">
      <c r="A114" s="15"/>
      <c r="B114" s="15"/>
      <c r="C114" s="29"/>
      <c r="D114" s="15"/>
      <c r="E114" s="15"/>
      <c r="F114" s="15"/>
      <c r="I114" s="31"/>
    </row>
    <row r="115" spans="1:9" x14ac:dyDescent="0.25">
      <c r="A115" s="15"/>
      <c r="B115" s="15"/>
      <c r="C115" s="29"/>
      <c r="D115" s="15"/>
      <c r="E115" s="15"/>
      <c r="F115" s="15"/>
      <c r="I115" s="31"/>
    </row>
    <row r="116" spans="1:9" x14ac:dyDescent="0.25">
      <c r="A116" s="15"/>
      <c r="B116" s="15"/>
      <c r="C116" s="29"/>
      <c r="G116" s="69"/>
      <c r="I116" s="31"/>
    </row>
    <row r="117" spans="1:9" x14ac:dyDescent="0.25">
      <c r="A117" s="15"/>
      <c r="B117" s="15"/>
      <c r="C117" s="29"/>
      <c r="G117" s="69"/>
      <c r="I117" s="31"/>
    </row>
    <row r="118" spans="1:9" x14ac:dyDescent="0.25">
      <c r="A118" s="15"/>
      <c r="B118" s="15"/>
      <c r="C118" s="29"/>
      <c r="D118" s="15"/>
      <c r="E118" s="15"/>
      <c r="F118" s="15"/>
      <c r="I118" s="31"/>
    </row>
    <row r="119" spans="1:9" x14ac:dyDescent="0.25">
      <c r="A119" s="15"/>
      <c r="B119" s="15"/>
      <c r="C119" s="29"/>
      <c r="G119" s="69"/>
      <c r="I119" s="31"/>
    </row>
    <row r="120" spans="1:9" x14ac:dyDescent="0.25">
      <c r="A120" s="15"/>
      <c r="B120" s="15"/>
      <c r="C120" s="29"/>
      <c r="G120" s="69"/>
      <c r="I120" s="31"/>
    </row>
    <row r="121" spans="1:9" x14ac:dyDescent="0.25">
      <c r="A121" s="15"/>
      <c r="B121" s="15"/>
      <c r="C121" s="29"/>
      <c r="D121" s="15"/>
      <c r="E121" s="15"/>
      <c r="F121" s="15"/>
      <c r="I121" s="31"/>
    </row>
    <row r="122" spans="1:9" x14ac:dyDescent="0.25">
      <c r="A122" s="15"/>
      <c r="B122" s="15"/>
      <c r="C122" s="29"/>
      <c r="D122" s="15"/>
      <c r="E122" s="15"/>
      <c r="F122" s="15"/>
      <c r="I122" s="31"/>
    </row>
    <row r="123" spans="1:9" x14ac:dyDescent="0.25">
      <c r="A123" s="15"/>
      <c r="B123" s="15"/>
      <c r="C123" s="29"/>
      <c r="D123" s="15"/>
      <c r="E123" s="15"/>
      <c r="F123" s="15"/>
      <c r="I123" s="31"/>
    </row>
    <row r="124" spans="1:9" x14ac:dyDescent="0.25">
      <c r="A124" s="15"/>
      <c r="B124" s="15"/>
      <c r="C124" s="29"/>
      <c r="D124" s="15"/>
      <c r="E124" s="15"/>
      <c r="F124" s="15"/>
      <c r="I124" s="31"/>
    </row>
    <row r="125" spans="1:9" x14ac:dyDescent="0.25">
      <c r="A125" s="15"/>
      <c r="B125" s="15"/>
      <c r="C125" s="29"/>
      <c r="D125" s="15"/>
      <c r="E125" s="15"/>
      <c r="F125" s="15"/>
    </row>
    <row r="126" spans="1:9" x14ac:dyDescent="0.25">
      <c r="A126" s="15"/>
      <c r="B126" s="15"/>
      <c r="C126" s="29"/>
      <c r="G126" s="69"/>
    </row>
    <row r="127" spans="1:9" x14ac:dyDescent="0.25">
      <c r="A127" s="15"/>
      <c r="B127" s="15"/>
      <c r="C127" s="29"/>
      <c r="D127" s="15"/>
      <c r="E127" s="15"/>
      <c r="F127" s="15"/>
    </row>
    <row r="128" spans="1:9" x14ac:dyDescent="0.25">
      <c r="A128" s="15"/>
      <c r="B128" s="15"/>
      <c r="C128" s="29"/>
      <c r="D128" s="15"/>
      <c r="E128" s="15"/>
      <c r="F128" s="15"/>
    </row>
    <row r="129" spans="4:7" x14ac:dyDescent="0.25">
      <c r="D129" s="15"/>
      <c r="E129" s="15"/>
      <c r="F129" s="15"/>
    </row>
    <row r="130" spans="4:7" x14ac:dyDescent="0.25">
      <c r="G130" s="69"/>
    </row>
    <row r="131" spans="4:7" x14ac:dyDescent="0.25">
      <c r="D131" s="15"/>
      <c r="E131" s="15"/>
      <c r="F131" s="15"/>
    </row>
    <row r="132" spans="4:7" x14ac:dyDescent="0.25">
      <c r="D132" s="15"/>
      <c r="E132" s="15"/>
      <c r="F132" s="15"/>
    </row>
    <row r="133" spans="4:7" x14ac:dyDescent="0.25">
      <c r="D133" s="15"/>
      <c r="E133" s="15"/>
      <c r="F133" s="15"/>
    </row>
    <row r="135" spans="4:7" x14ac:dyDescent="0.25">
      <c r="D135" s="15"/>
      <c r="E135" s="15"/>
      <c r="F135" s="15"/>
    </row>
    <row r="136" spans="4:7" x14ac:dyDescent="0.25">
      <c r="G136" s="69"/>
    </row>
    <row r="137" spans="4:7" x14ac:dyDescent="0.25">
      <c r="D137" s="15"/>
      <c r="E137" s="15"/>
      <c r="F137" s="15"/>
    </row>
    <row r="141" spans="4:7" ht="15.75" thickBot="1" x14ac:dyDescent="0.3">
      <c r="D141" s="7"/>
      <c r="E141" s="8"/>
      <c r="F141" s="9"/>
      <c r="G141" s="30"/>
    </row>
    <row r="142" spans="4:7" x14ac:dyDescent="0.25">
      <c r="G142" s="70"/>
    </row>
    <row r="143" spans="4:7" x14ac:dyDescent="0.25">
      <c r="G143" s="70"/>
    </row>
    <row r="144" spans="4:7" x14ac:dyDescent="0.25">
      <c r="G144" s="70"/>
    </row>
    <row r="145" spans="7:7" x14ac:dyDescent="0.25">
      <c r="G145" s="71"/>
    </row>
    <row r="146" spans="7:7" x14ac:dyDescent="0.25">
      <c r="G146" s="71"/>
    </row>
    <row r="147" spans="7:7" x14ac:dyDescent="0.25">
      <c r="G147" s="70"/>
    </row>
    <row r="148" spans="7:7" x14ac:dyDescent="0.25">
      <c r="G148" s="70"/>
    </row>
    <row r="149" spans="7:7" x14ac:dyDescent="0.25">
      <c r="G149" s="70"/>
    </row>
    <row r="150" spans="7:7" x14ac:dyDescent="0.25">
      <c r="G150" s="70"/>
    </row>
    <row r="151" spans="7:7" x14ac:dyDescent="0.25">
      <c r="G151" s="70"/>
    </row>
  </sheetData>
  <autoFilter ref="A5:P101"/>
  <mergeCells count="97">
    <mergeCell ref="A2:M3"/>
    <mergeCell ref="J66:J71"/>
    <mergeCell ref="J72:J75"/>
    <mergeCell ref="J76:J81"/>
    <mergeCell ref="J82:J87"/>
    <mergeCell ref="H49:H55"/>
    <mergeCell ref="I49:I55"/>
    <mergeCell ref="H76:H81"/>
    <mergeCell ref="I76:I81"/>
    <mergeCell ref="H72:H75"/>
    <mergeCell ref="K66:K71"/>
    <mergeCell ref="K72:K75"/>
    <mergeCell ref="K76:K81"/>
    <mergeCell ref="K82:K87"/>
    <mergeCell ref="K63:K65"/>
    <mergeCell ref="K7:K11"/>
    <mergeCell ref="K20:K23"/>
    <mergeCell ref="K47:K48"/>
    <mergeCell ref="K58:K59"/>
    <mergeCell ref="K61:K62"/>
    <mergeCell ref="K13:K18"/>
    <mergeCell ref="K31:K33"/>
    <mergeCell ref="K40:K46"/>
    <mergeCell ref="K49:K55"/>
    <mergeCell ref="K56:K57"/>
    <mergeCell ref="A58:A65"/>
    <mergeCell ref="I72:I75"/>
    <mergeCell ref="I63:I65"/>
    <mergeCell ref="H66:H71"/>
    <mergeCell ref="I66:I71"/>
    <mergeCell ref="A66:A88"/>
    <mergeCell ref="B76:B81"/>
    <mergeCell ref="C76:C81"/>
    <mergeCell ref="B82:B87"/>
    <mergeCell ref="C82:C87"/>
    <mergeCell ref="H82:H87"/>
    <mergeCell ref="B66:B71"/>
    <mergeCell ref="C66:C71"/>
    <mergeCell ref="B72:B75"/>
    <mergeCell ref="C72:C75"/>
    <mergeCell ref="I82:I87"/>
    <mergeCell ref="J7:J11"/>
    <mergeCell ref="J20:J23"/>
    <mergeCell ref="J47:J48"/>
    <mergeCell ref="J58:J59"/>
    <mergeCell ref="J61:J62"/>
    <mergeCell ref="J27:J28"/>
    <mergeCell ref="C61:C62"/>
    <mergeCell ref="I27:I28"/>
    <mergeCell ref="I31:I33"/>
    <mergeCell ref="H40:H46"/>
    <mergeCell ref="I40:I46"/>
    <mergeCell ref="H47:H48"/>
    <mergeCell ref="I47:I48"/>
    <mergeCell ref="C31:C33"/>
    <mergeCell ref="H31:H33"/>
    <mergeCell ref="I56:I57"/>
    <mergeCell ref="I58:I59"/>
    <mergeCell ref="I61:I62"/>
    <mergeCell ref="H58:H59"/>
    <mergeCell ref="C34:C35"/>
    <mergeCell ref="A36:A57"/>
    <mergeCell ref="B63:B65"/>
    <mergeCell ref="C63:C65"/>
    <mergeCell ref="H61:H62"/>
    <mergeCell ref="H63:H65"/>
    <mergeCell ref="H56:H57"/>
    <mergeCell ref="B49:B55"/>
    <mergeCell ref="C49:C55"/>
    <mergeCell ref="C47:C48"/>
    <mergeCell ref="C40:C46"/>
    <mergeCell ref="B56:B57"/>
    <mergeCell ref="C56:C57"/>
    <mergeCell ref="C58:C59"/>
    <mergeCell ref="B40:B46"/>
    <mergeCell ref="B47:B48"/>
    <mergeCell ref="B61:B62"/>
    <mergeCell ref="A34:A35"/>
    <mergeCell ref="B34:B35"/>
    <mergeCell ref="C7:C11"/>
    <mergeCell ref="C20:C23"/>
    <mergeCell ref="C26:C28"/>
    <mergeCell ref="A7:A11"/>
    <mergeCell ref="A13:A18"/>
    <mergeCell ref="A20:A33"/>
    <mergeCell ref="B7:B11"/>
    <mergeCell ref="B20:B23"/>
    <mergeCell ref="B13:B17"/>
    <mergeCell ref="B31:B33"/>
    <mergeCell ref="B26:B28"/>
    <mergeCell ref="I20:I23"/>
    <mergeCell ref="I7:I11"/>
    <mergeCell ref="C13:C17"/>
    <mergeCell ref="H7:H11"/>
    <mergeCell ref="I13:I18"/>
    <mergeCell ref="H13:H18"/>
    <mergeCell ref="H20:H23"/>
  </mergeCells>
  <pageMargins left="0.19685039370078741" right="0.19685039370078741" top="0.39370078740157483" bottom="0.39370078740157483" header="0.31496062992125984" footer="0.31496062992125984"/>
  <pageSetup paperSize="9" scale="53" fitToHeight="2" orientation="portrait" r:id="rId1"/>
  <ignoredErrors>
    <ignoredError sqref="J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Szamitogep</cp:lastModifiedBy>
  <cp:lastPrinted>2013-12-18T15:11:16Z</cp:lastPrinted>
  <dcterms:created xsi:type="dcterms:W3CDTF">2013-11-27T09:24:28Z</dcterms:created>
  <dcterms:modified xsi:type="dcterms:W3CDTF">2014-01-14T08:22:53Z</dcterms:modified>
</cp:coreProperties>
</file>